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ПЭО\Муниципальные программы\МП по Дорогам 15-36\!!!!!!!!внесение изменений 2026-2028\"/>
    </mc:Choice>
  </mc:AlternateContent>
  <bookViews>
    <workbookView xWindow="0" yWindow="0" windowWidth="28800" windowHeight="12015"/>
  </bookViews>
  <sheets>
    <sheet name="С районами" sheetId="1" r:id="rId1"/>
    <sheet name="Лист3" sheetId="7" r:id="rId2"/>
    <sheet name="Лист2" sheetId="2" state="hidden" r:id="rId3"/>
    <sheet name="Лист1" sheetId="3" state="hidden" r:id="rId4"/>
    <sheet name="Индикаторы" sheetId="4" state="hidden" r:id="rId5"/>
    <sheet name="АИП освещение" sheetId="6" state="hidden" r:id="rId6"/>
  </sheets>
  <definedNames>
    <definedName name="_xlnm._FilterDatabase" localSheetId="0" hidden="1">'С районами'!$B$11:$AQ$353</definedName>
    <definedName name="Z_05F53BCD_6124_4610_A572_5BF05AC0C8C2_.wvu.PrintArea" localSheetId="4" hidden="1">Индикаторы!$A$2:$Q$15</definedName>
    <definedName name="Z_05F53BCD_6124_4610_A572_5BF05AC0C8C2_.wvu.PrintArea" localSheetId="0" hidden="1">'С районами'!$B$7:$AC$387</definedName>
    <definedName name="Z_05F53BCD_6124_4610_A572_5BF05AC0C8C2_.wvu.Rows" localSheetId="2" hidden="1">Лист2!$18:$20,Лист2!$44:$44</definedName>
    <definedName name="Z_05F53BCD_6124_4610_A572_5BF05AC0C8C2_.wvu.Rows" localSheetId="0" hidden="1">'С районами'!$7:$7,'С районами'!#REF!</definedName>
    <definedName name="Z_31C8B02F_7C41_43E0_9909_1E66942D583B_.wvu.PrintArea" localSheetId="4" hidden="1">Индикаторы!$A$2:$Q$15</definedName>
    <definedName name="Z_31C8B02F_7C41_43E0_9909_1E66942D583B_.wvu.PrintArea" localSheetId="0" hidden="1">'С районами'!$B$7:$AC$387</definedName>
    <definedName name="Z_31C8B02F_7C41_43E0_9909_1E66942D583B_.wvu.Rows" localSheetId="2" hidden="1">Лист2!$18:$20,Лист2!$44:$44</definedName>
    <definedName name="Z_31C8B02F_7C41_43E0_9909_1E66942D583B_.wvu.Rows" localSheetId="0" hidden="1">'С районами'!#REF!</definedName>
    <definedName name="Z_71C54092_4C6C_4C8C_A265_91A972B62C66_.wvu.PrintArea" localSheetId="4" hidden="1">Индикаторы!$A$2:$Q$15</definedName>
    <definedName name="Z_71C54092_4C6C_4C8C_A265_91A972B62C66_.wvu.PrintArea" localSheetId="0" hidden="1">'С районами'!$B$7:$AC$387</definedName>
    <definedName name="Z_71C54092_4C6C_4C8C_A265_91A972B62C66_.wvu.Rows" localSheetId="2" hidden="1">Лист2!$18:$20,Лист2!$44:$44</definedName>
    <definedName name="Z_71C54092_4C6C_4C8C_A265_91A972B62C66_.wvu.Rows" localSheetId="0" hidden="1">'С районами'!$7:$7,'С районами'!$11:$11,'С районами'!#REF!</definedName>
    <definedName name="Z_9D70D5E3_0143_446F_8218_48DEA6051D81_.wvu.PrintArea" localSheetId="4" hidden="1">Индикаторы!$A$2:$Q$15</definedName>
    <definedName name="Z_9D70D5E3_0143_446F_8218_48DEA6051D81_.wvu.PrintArea" localSheetId="0" hidden="1">'С районами'!$B$7:$AC$387</definedName>
    <definedName name="Z_9D70D5E3_0143_446F_8218_48DEA6051D81_.wvu.Rows" localSheetId="2" hidden="1">Лист2!$18:$20,Лист2!$44:$44</definedName>
    <definedName name="Z_9D70D5E3_0143_446F_8218_48DEA6051D81_.wvu.Rows" localSheetId="0" hidden="1">'С районами'!$7:$7,'С районами'!#REF!</definedName>
    <definedName name="Z_FAA5BF70_F891_455C_AB72_06E16A862E91_.wvu.Cols" localSheetId="0" hidden="1">'С районами'!$F:$L</definedName>
    <definedName name="Z_FAA5BF70_F891_455C_AB72_06E16A862E91_.wvu.PrintArea" localSheetId="4" hidden="1">Индикаторы!$A$2:$Q$15</definedName>
    <definedName name="Z_FAA5BF70_F891_455C_AB72_06E16A862E91_.wvu.PrintArea" localSheetId="0" hidden="1">'С районами'!$B$7:$AC$387</definedName>
    <definedName name="Z_FAA5BF70_F891_455C_AB72_06E16A862E91_.wvu.Rows" localSheetId="2" hidden="1">Лист2!$18:$20,Лист2!$44:$44</definedName>
    <definedName name="Z_FAA5BF70_F891_455C_AB72_06E16A862E91_.wvu.Rows" localSheetId="0" hidden="1">'С районами'!$7:$7,'С районами'!$11:$11,'С районами'!#REF!</definedName>
    <definedName name="_xlnm.Print_Titles" localSheetId="0">'С районами'!$11:$11</definedName>
    <definedName name="_xlnm.Print_Area" localSheetId="4">Индикаторы!$A$2:$Q$15</definedName>
    <definedName name="_xlnm.Print_Area" localSheetId="0">'С районами'!$B$2:$AC$353</definedName>
  </definedNames>
  <calcPr calcId="152511"/>
  <customWorkbookViews>
    <customWorkbookView name="Кириллова Алена Валерьевна - Личное представление" guid="{FAA5BF70-F891-455C-AB72-06E16A862E91}" mergeInterval="0" personalView="1" maximized="1" xWindow="-8" yWindow="-8" windowWidth="1296" windowHeight="1000" activeSheetId="1"/>
    <customWorkbookView name="Мария Вячеславовна Шилина - Личное представление" guid="{71C54092-4C6C-4C8C-A265-91A972B62C66}" mergeInterval="0" personalView="1" maximized="1" xWindow="-8" yWindow="-8" windowWidth="1296" windowHeight="1000" activeSheetId="1"/>
    <customWorkbookView name="Анна Владимировна Сухих - Личное представление" guid="{05F53BCD-6124-4610-A572-5BF05AC0C8C2}" mergeInterval="0" personalView="1" maximized="1" xWindow="-8" yWindow="-8" windowWidth="1936" windowHeight="1056" activeSheetId="1"/>
    <customWorkbookView name="Сухих Анна Владимировна - Личное представление" guid="{9D70D5E3-0143-446F-8218-48DEA6051D81}" mergeInterval="0" personalView="1" xWindow="70" yWindow="41" windowWidth="1695" windowHeight="762" activeSheetId="1"/>
    <customWorkbookView name="Ганичева Ольга Романовна - Личное представление" guid="{31C8B02F-7C41-43E0-9909-1E66942D583B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3" i="1" l="1"/>
  <c r="P263" i="1" l="1"/>
  <c r="S23" i="1" l="1"/>
  <c r="Q19" i="1"/>
  <c r="Q350" i="1"/>
  <c r="Q379" i="1"/>
  <c r="G371" i="1" l="1"/>
  <c r="H371" i="1"/>
  <c r="I371" i="1"/>
  <c r="J371" i="1"/>
  <c r="K371" i="1"/>
  <c r="L371" i="1"/>
  <c r="M371" i="1"/>
  <c r="N371" i="1"/>
  <c r="O371" i="1"/>
  <c r="P371" i="1"/>
  <c r="Q371" i="1"/>
  <c r="R371" i="1"/>
  <c r="S371" i="1"/>
  <c r="T371" i="1"/>
  <c r="U371" i="1"/>
  <c r="V371" i="1"/>
  <c r="W371" i="1"/>
  <c r="X371" i="1"/>
  <c r="Y371" i="1"/>
  <c r="Z371" i="1"/>
  <c r="AA371" i="1"/>
  <c r="F371" i="1"/>
  <c r="G379" i="1"/>
  <c r="H379" i="1"/>
  <c r="I379" i="1"/>
  <c r="J379" i="1"/>
  <c r="K379" i="1"/>
  <c r="L379" i="1"/>
  <c r="M379" i="1"/>
  <c r="N379" i="1"/>
  <c r="O379" i="1"/>
  <c r="R379" i="1"/>
  <c r="S379" i="1"/>
  <c r="T379" i="1"/>
  <c r="T369" i="1" s="1"/>
  <c r="U379" i="1"/>
  <c r="U369" i="1" s="1"/>
  <c r="V379" i="1"/>
  <c r="V369" i="1" s="1"/>
  <c r="W379" i="1"/>
  <c r="W369" i="1" s="1"/>
  <c r="X379" i="1"/>
  <c r="X369" i="1" s="1"/>
  <c r="Y379" i="1"/>
  <c r="Y369" i="1" s="1"/>
  <c r="Z379" i="1"/>
  <c r="Z369" i="1" s="1"/>
  <c r="AA379" i="1"/>
  <c r="AA369" i="1" s="1"/>
  <c r="F379" i="1"/>
  <c r="G374" i="1"/>
  <c r="H374" i="1"/>
  <c r="I374" i="1"/>
  <c r="J374" i="1"/>
  <c r="K374" i="1"/>
  <c r="L374" i="1"/>
  <c r="AB374" i="1" s="1"/>
  <c r="M374" i="1"/>
  <c r="N374" i="1"/>
  <c r="O374" i="1"/>
  <c r="P374" i="1"/>
  <c r="Q374" i="1"/>
  <c r="R374" i="1"/>
  <c r="S374" i="1"/>
  <c r="T374" i="1"/>
  <c r="U374" i="1"/>
  <c r="V374" i="1"/>
  <c r="W374" i="1"/>
  <c r="X374" i="1"/>
  <c r="Y374" i="1"/>
  <c r="Z374" i="1"/>
  <c r="AA374" i="1"/>
  <c r="F374" i="1"/>
  <c r="G378" i="1"/>
  <c r="H378" i="1"/>
  <c r="I378" i="1"/>
  <c r="J378" i="1"/>
  <c r="K378" i="1"/>
  <c r="L378" i="1"/>
  <c r="M378" i="1"/>
  <c r="N378" i="1"/>
  <c r="O378" i="1"/>
  <c r="Q378" i="1"/>
  <c r="R378" i="1"/>
  <c r="S378" i="1"/>
  <c r="T378" i="1"/>
  <c r="T368" i="1" s="1"/>
  <c r="U378" i="1"/>
  <c r="U368" i="1" s="1"/>
  <c r="V378" i="1"/>
  <c r="W378" i="1"/>
  <c r="W368" i="1" s="1"/>
  <c r="X378" i="1"/>
  <c r="X368" i="1" s="1"/>
  <c r="Y378" i="1"/>
  <c r="Y368" i="1" s="1"/>
  <c r="Z378" i="1"/>
  <c r="Z368" i="1" s="1"/>
  <c r="AA378" i="1"/>
  <c r="AA368" i="1" s="1"/>
  <c r="F378" i="1"/>
  <c r="G373" i="1"/>
  <c r="H373" i="1"/>
  <c r="I373" i="1"/>
  <c r="J373" i="1"/>
  <c r="K373" i="1"/>
  <c r="L373" i="1"/>
  <c r="M373" i="1"/>
  <c r="N373" i="1"/>
  <c r="O373" i="1"/>
  <c r="P373" i="1"/>
  <c r="Q373" i="1"/>
  <c r="R373" i="1"/>
  <c r="S373" i="1"/>
  <c r="T373" i="1"/>
  <c r="U373" i="1"/>
  <c r="V373" i="1"/>
  <c r="W373" i="1"/>
  <c r="X373" i="1"/>
  <c r="Y373" i="1"/>
  <c r="Z373" i="1"/>
  <c r="AA373" i="1"/>
  <c r="F373" i="1"/>
  <c r="G377" i="1"/>
  <c r="H377" i="1"/>
  <c r="I377" i="1"/>
  <c r="J377" i="1"/>
  <c r="K377" i="1"/>
  <c r="L377" i="1"/>
  <c r="M377" i="1"/>
  <c r="N377" i="1"/>
  <c r="P377" i="1"/>
  <c r="Q377" i="1"/>
  <c r="R377" i="1"/>
  <c r="S377" i="1"/>
  <c r="T377" i="1"/>
  <c r="U377" i="1"/>
  <c r="V377" i="1"/>
  <c r="V367" i="1" s="1"/>
  <c r="W377" i="1"/>
  <c r="W367" i="1" s="1"/>
  <c r="X377" i="1"/>
  <c r="X367" i="1" s="1"/>
  <c r="Y377" i="1"/>
  <c r="Z377" i="1"/>
  <c r="AA377" i="1"/>
  <c r="F377" i="1"/>
  <c r="G372" i="1"/>
  <c r="H372" i="1"/>
  <c r="I372" i="1"/>
  <c r="J372" i="1"/>
  <c r="K372" i="1"/>
  <c r="AB372" i="1" s="1"/>
  <c r="L372" i="1"/>
  <c r="M372" i="1"/>
  <c r="N372" i="1"/>
  <c r="O372" i="1"/>
  <c r="P372" i="1"/>
  <c r="Q372" i="1"/>
  <c r="R372" i="1"/>
  <c r="S372" i="1"/>
  <c r="T372" i="1"/>
  <c r="U372" i="1"/>
  <c r="V372" i="1"/>
  <c r="W372" i="1"/>
  <c r="X372" i="1"/>
  <c r="Y372" i="1"/>
  <c r="Z372" i="1"/>
  <c r="AA372" i="1"/>
  <c r="F372" i="1"/>
  <c r="G375" i="1"/>
  <c r="H375" i="1"/>
  <c r="I375" i="1"/>
  <c r="I380" i="1" s="1"/>
  <c r="J375" i="1"/>
  <c r="J380" i="1" s="1"/>
  <c r="K375" i="1"/>
  <c r="K380" i="1" s="1"/>
  <c r="L375" i="1"/>
  <c r="L380" i="1" s="1"/>
  <c r="M375" i="1"/>
  <c r="M380" i="1" s="1"/>
  <c r="N375" i="1"/>
  <c r="N380" i="1" s="1"/>
  <c r="O375" i="1"/>
  <c r="P375" i="1"/>
  <c r="Q375" i="1"/>
  <c r="Q380" i="1" s="1"/>
  <c r="R375" i="1"/>
  <c r="R380" i="1" s="1"/>
  <c r="S375" i="1"/>
  <c r="S380" i="1" s="1"/>
  <c r="T375" i="1"/>
  <c r="T380" i="1" s="1"/>
  <c r="U375" i="1"/>
  <c r="U380" i="1" s="1"/>
  <c r="V375" i="1"/>
  <c r="V380" i="1" s="1"/>
  <c r="W375" i="1"/>
  <c r="X375" i="1"/>
  <c r="Y375" i="1"/>
  <c r="Y380" i="1" s="1"/>
  <c r="Z375" i="1"/>
  <c r="Z380" i="1" s="1"/>
  <c r="AA375" i="1"/>
  <c r="AA380" i="1" s="1"/>
  <c r="F375" i="1"/>
  <c r="F380" i="1" s="1"/>
  <c r="G380" i="1"/>
  <c r="H380" i="1"/>
  <c r="O380" i="1"/>
  <c r="W380" i="1"/>
  <c r="X380" i="1"/>
  <c r="AB373" i="1"/>
  <c r="L376" i="1" l="1"/>
  <c r="F376" i="1"/>
  <c r="T376" i="1"/>
  <c r="K376" i="1"/>
  <c r="AA376" i="1"/>
  <c r="AA366" i="1" s="1"/>
  <c r="S376" i="1"/>
  <c r="Z376" i="1"/>
  <c r="Z366" i="1" s="1"/>
  <c r="R376" i="1"/>
  <c r="I376" i="1"/>
  <c r="Y376" i="1"/>
  <c r="Y366" i="1" s="1"/>
  <c r="Q376" i="1"/>
  <c r="M376" i="1"/>
  <c r="H376" i="1"/>
  <c r="V376" i="1"/>
  <c r="V366" i="1" s="1"/>
  <c r="X376" i="1"/>
  <c r="X366" i="1" s="1"/>
  <c r="N376" i="1"/>
  <c r="G376" i="1"/>
  <c r="W376" i="1"/>
  <c r="W366" i="1" s="1"/>
  <c r="AA367" i="1"/>
  <c r="Y367" i="1"/>
  <c r="U376" i="1"/>
  <c r="Z367" i="1"/>
  <c r="V368" i="1"/>
  <c r="J376" i="1"/>
  <c r="AB375" i="1"/>
  <c r="AB371" i="1" s="1"/>
  <c r="P51" i="1" l="1"/>
  <c r="P31" i="1"/>
  <c r="P62" i="1"/>
  <c r="P94" i="1"/>
  <c r="P217" i="1"/>
  <c r="AA26" i="1"/>
  <c r="Z26" i="1"/>
  <c r="Y26" i="1"/>
  <c r="X26" i="1"/>
  <c r="W26" i="1"/>
  <c r="V26" i="1"/>
  <c r="U26" i="1"/>
  <c r="T26" i="1"/>
  <c r="AA51" i="1"/>
  <c r="Z51" i="1"/>
  <c r="Y51" i="1"/>
  <c r="X51" i="1"/>
  <c r="W51" i="1"/>
  <c r="V51" i="1"/>
  <c r="U51" i="1"/>
  <c r="T51" i="1"/>
  <c r="AB17" i="1" l="1"/>
  <c r="AB273" i="1"/>
  <c r="AB77" i="1"/>
  <c r="AB289" i="1" l="1"/>
  <c r="AA46" i="1" l="1"/>
  <c r="Z46" i="1"/>
  <c r="Y46" i="1"/>
  <c r="X46" i="1"/>
  <c r="W46" i="1"/>
  <c r="V46" i="1" l="1"/>
  <c r="U46" i="1"/>
  <c r="T46" i="1"/>
  <c r="Q41" i="1" l="1"/>
  <c r="AB31" i="1" l="1"/>
  <c r="AB26" i="1"/>
  <c r="AB94" i="1"/>
  <c r="AB231" i="1" l="1"/>
  <c r="AB230" i="1"/>
  <c r="Q239" i="1"/>
  <c r="S152" i="1" l="1"/>
  <c r="V53" i="1" l="1"/>
  <c r="W53" i="1"/>
  <c r="X53" i="1"/>
  <c r="Y53" i="1"/>
  <c r="Z53" i="1"/>
  <c r="AA53" i="1"/>
  <c r="AB341" i="1" l="1"/>
  <c r="AB342" i="1"/>
  <c r="AB343" i="1"/>
  <c r="AB340" i="1"/>
  <c r="AB336" i="1"/>
  <c r="AB337" i="1"/>
  <c r="AB338" i="1"/>
  <c r="AB335" i="1"/>
  <c r="AB326" i="1"/>
  <c r="AB327" i="1"/>
  <c r="AB328" i="1"/>
  <c r="AB325" i="1"/>
  <c r="AB321" i="1"/>
  <c r="AB322" i="1"/>
  <c r="AB323" i="1"/>
  <c r="AB320" i="1"/>
  <c r="AB319" i="1" s="1"/>
  <c r="AB316" i="1"/>
  <c r="AB317" i="1"/>
  <c r="AB318" i="1"/>
  <c r="AB315" i="1"/>
  <c r="AB311" i="1"/>
  <c r="AB312" i="1"/>
  <c r="AB313" i="1"/>
  <c r="AB310" i="1"/>
  <c r="AB309" i="1"/>
  <c r="AB306" i="1"/>
  <c r="AB307" i="1"/>
  <c r="AB308" i="1"/>
  <c r="AB305" i="1"/>
  <c r="AB304" i="1"/>
  <c r="AB301" i="1"/>
  <c r="AB302" i="1"/>
  <c r="AB303" i="1"/>
  <c r="AB300" i="1"/>
  <c r="AB299" i="1" s="1"/>
  <c r="AB296" i="1"/>
  <c r="AB297" i="1"/>
  <c r="AB298" i="1"/>
  <c r="AB295" i="1"/>
  <c r="AB294" i="1" s="1"/>
  <c r="AB291" i="1"/>
  <c r="AB292" i="1"/>
  <c r="AB293" i="1"/>
  <c r="AB290" i="1"/>
  <c r="AB288" i="1"/>
  <c r="AB286" i="1"/>
  <c r="AB287" i="1"/>
  <c r="AB285" i="1"/>
  <c r="AB281" i="1"/>
  <c r="AB282" i="1"/>
  <c r="AB283" i="1"/>
  <c r="AB280" i="1"/>
  <c r="AB276" i="1"/>
  <c r="AB277" i="1"/>
  <c r="AB278" i="1"/>
  <c r="AB275" i="1"/>
  <c r="AB271" i="1"/>
  <c r="AB270" i="1"/>
  <c r="AB266" i="1"/>
  <c r="AB267" i="1"/>
  <c r="AB268" i="1"/>
  <c r="AB265" i="1"/>
  <c r="AB264" i="1" s="1"/>
  <c r="AB256" i="1"/>
  <c r="AB257" i="1"/>
  <c r="AB258" i="1"/>
  <c r="AB255" i="1"/>
  <c r="AB251" i="1"/>
  <c r="AB252" i="1"/>
  <c r="AB253" i="1"/>
  <c r="AB250" i="1"/>
  <c r="AB249" i="1" s="1"/>
  <c r="AB246" i="1"/>
  <c r="AB248" i="1"/>
  <c r="AB245" i="1"/>
  <c r="AB241" i="1"/>
  <c r="AB242" i="1"/>
  <c r="AB243" i="1"/>
  <c r="AB240" i="1"/>
  <c r="AB236" i="1"/>
  <c r="AB237" i="1"/>
  <c r="AB238" i="1"/>
  <c r="AB235" i="1"/>
  <c r="AB234" i="1"/>
  <c r="AB226" i="1"/>
  <c r="AB227" i="1"/>
  <c r="AB228" i="1"/>
  <c r="AB225" i="1"/>
  <c r="AB221" i="1"/>
  <c r="AB222" i="1"/>
  <c r="AB223" i="1"/>
  <c r="AB220" i="1"/>
  <c r="AB219" i="1"/>
  <c r="AB206" i="1"/>
  <c r="AB207" i="1"/>
  <c r="AB208" i="1"/>
  <c r="AB205" i="1"/>
  <c r="AB204" i="1" s="1"/>
  <c r="AB201" i="1"/>
  <c r="AB202" i="1"/>
  <c r="AB203" i="1"/>
  <c r="AB200" i="1"/>
  <c r="AB199" i="1"/>
  <c r="AB196" i="1"/>
  <c r="AB197" i="1"/>
  <c r="AB198" i="1"/>
  <c r="AB195" i="1"/>
  <c r="AB194" i="1" s="1"/>
  <c r="AB191" i="1"/>
  <c r="AB192" i="1"/>
  <c r="AB193" i="1"/>
  <c r="AB190" i="1"/>
  <c r="AB189" i="1"/>
  <c r="AB186" i="1"/>
  <c r="AB187" i="1"/>
  <c r="AB188" i="1"/>
  <c r="AB185" i="1"/>
  <c r="AB184" i="1" s="1"/>
  <c r="AB181" i="1"/>
  <c r="AB182" i="1"/>
  <c r="AB183" i="1"/>
  <c r="AB180" i="1"/>
  <c r="AB179" i="1"/>
  <c r="AB176" i="1"/>
  <c r="AB177" i="1"/>
  <c r="AB178" i="1"/>
  <c r="AB175" i="1"/>
  <c r="AB174" i="1"/>
  <c r="AB173" i="1"/>
  <c r="AB171" i="1"/>
  <c r="AB172" i="1"/>
  <c r="AB170" i="1"/>
  <c r="AB166" i="1"/>
  <c r="AB167" i="1"/>
  <c r="AB168" i="1"/>
  <c r="AB165" i="1"/>
  <c r="AB164" i="1" s="1"/>
  <c r="AB161" i="1"/>
  <c r="AB162" i="1"/>
  <c r="AB163" i="1"/>
  <c r="AB160" i="1"/>
  <c r="AB156" i="1"/>
  <c r="AB157" i="1"/>
  <c r="AB158" i="1"/>
  <c r="AB155" i="1"/>
  <c r="AB146" i="1"/>
  <c r="AB147" i="1"/>
  <c r="AB148" i="1"/>
  <c r="AB145" i="1"/>
  <c r="AB141" i="1"/>
  <c r="AB142" i="1"/>
  <c r="AB143" i="1"/>
  <c r="AB140" i="1"/>
  <c r="AB131" i="1"/>
  <c r="AB132" i="1"/>
  <c r="AB133" i="1"/>
  <c r="AB130" i="1"/>
  <c r="AB124" i="1"/>
  <c r="AB126" i="1"/>
  <c r="AB127" i="1"/>
  <c r="AB128" i="1"/>
  <c r="AB125" i="1"/>
  <c r="AB114" i="1"/>
  <c r="AB104" i="1"/>
  <c r="AB102" i="1"/>
  <c r="AB101" i="1"/>
  <c r="AB100" i="1"/>
  <c r="AB95" i="1"/>
  <c r="AB91" i="1"/>
  <c r="AB92" i="1"/>
  <c r="AB93" i="1"/>
  <c r="AB90" i="1"/>
  <c r="AB86" i="1"/>
  <c r="AB87" i="1"/>
  <c r="AB88" i="1"/>
  <c r="AB85" i="1"/>
  <c r="AB76" i="1"/>
  <c r="AB78" i="1"/>
  <c r="AB75" i="1"/>
  <c r="AB71" i="1"/>
  <c r="AB72" i="1"/>
  <c r="AB73" i="1"/>
  <c r="AB70" i="1"/>
  <c r="AB69" i="1" s="1"/>
  <c r="AB55" i="1"/>
  <c r="AB56" i="1"/>
  <c r="AB57" i="1"/>
  <c r="AB54" i="1"/>
  <c r="AB50" i="1"/>
  <c r="AB51" i="1"/>
  <c r="AB52" i="1"/>
  <c r="AB49" i="1"/>
  <c r="AB45" i="1"/>
  <c r="AB46" i="1"/>
  <c r="AB47" i="1"/>
  <c r="AB44" i="1"/>
  <c r="AB40" i="1"/>
  <c r="AB41" i="1"/>
  <c r="AB42" i="1"/>
  <c r="AB39" i="1"/>
  <c r="AB30" i="1"/>
  <c r="AB32" i="1"/>
  <c r="AB29" i="1"/>
  <c r="AB25" i="1"/>
  <c r="AB27" i="1"/>
  <c r="AB24" i="1"/>
  <c r="AB154" i="1" l="1"/>
  <c r="AB139" i="1"/>
  <c r="AB269" i="1"/>
  <c r="AB339" i="1"/>
  <c r="AB169" i="1"/>
  <c r="AB159" i="1"/>
  <c r="AB144" i="1"/>
  <c r="AB129" i="1"/>
  <c r="AB84" i="1"/>
  <c r="AB28" i="1"/>
  <c r="AB239" i="1"/>
  <c r="AB224" i="1"/>
  <c r="AB23" i="1"/>
  <c r="AB53" i="1"/>
  <c r="AB48" i="1"/>
  <c r="AB38" i="1"/>
  <c r="AB43" i="1"/>
  <c r="AB74" i="1"/>
  <c r="AB324" i="1"/>
  <c r="AB314" i="1"/>
  <c r="AB284" i="1"/>
  <c r="AB279" i="1"/>
  <c r="AB274" i="1"/>
  <c r="AB254" i="1"/>
  <c r="AB99" i="1"/>
  <c r="AB89" i="1"/>
  <c r="AB118" i="1" l="1"/>
  <c r="AB117" i="1"/>
  <c r="AB116" i="1"/>
  <c r="AB115" i="1"/>
  <c r="AB113" i="1"/>
  <c r="AB112" i="1"/>
  <c r="AB109" i="1" s="1"/>
  <c r="AB111" i="1"/>
  <c r="AB110" i="1"/>
  <c r="AB108" i="1"/>
  <c r="AB107" i="1"/>
  <c r="AB106" i="1"/>
  <c r="AB105" i="1"/>
  <c r="AB103" i="1"/>
  <c r="AB98" i="1"/>
  <c r="AB97" i="1"/>
  <c r="AB96" i="1"/>
  <c r="V339" i="1"/>
  <c r="W339" i="1"/>
  <c r="X339" i="1"/>
  <c r="Y339" i="1"/>
  <c r="Z339" i="1"/>
  <c r="AA339" i="1"/>
  <c r="V334" i="1"/>
  <c r="W334" i="1"/>
  <c r="X334" i="1"/>
  <c r="Y334" i="1"/>
  <c r="Z334" i="1"/>
  <c r="AA334" i="1"/>
  <c r="V333" i="1"/>
  <c r="W333" i="1"/>
  <c r="X333" i="1"/>
  <c r="Y333" i="1"/>
  <c r="Z333" i="1"/>
  <c r="AA333" i="1"/>
  <c r="V332" i="1"/>
  <c r="W332" i="1"/>
  <c r="X332" i="1"/>
  <c r="Y332" i="1"/>
  <c r="Z332" i="1"/>
  <c r="AA332" i="1"/>
  <c r="V331" i="1"/>
  <c r="W331" i="1"/>
  <c r="X331" i="1"/>
  <c r="Y331" i="1"/>
  <c r="Z331" i="1"/>
  <c r="AA331" i="1"/>
  <c r="V330" i="1"/>
  <c r="W330" i="1"/>
  <c r="X330" i="1"/>
  <c r="Y330" i="1"/>
  <c r="Z330" i="1"/>
  <c r="AA330" i="1"/>
  <c r="V324" i="1"/>
  <c r="W324" i="1"/>
  <c r="X324" i="1"/>
  <c r="Y324" i="1"/>
  <c r="Z324" i="1"/>
  <c r="AA324" i="1"/>
  <c r="V319" i="1"/>
  <c r="W319" i="1"/>
  <c r="X319" i="1"/>
  <c r="Y319" i="1"/>
  <c r="Z319" i="1"/>
  <c r="AA319" i="1"/>
  <c r="V310" i="1"/>
  <c r="W310" i="1"/>
  <c r="X310" i="1"/>
  <c r="Y310" i="1"/>
  <c r="Z310" i="1"/>
  <c r="AA310" i="1"/>
  <c r="V311" i="1"/>
  <c r="W311" i="1"/>
  <c r="X311" i="1"/>
  <c r="Y311" i="1"/>
  <c r="Z311" i="1"/>
  <c r="AA311" i="1"/>
  <c r="V312" i="1"/>
  <c r="W312" i="1"/>
  <c r="X312" i="1"/>
  <c r="Y312" i="1"/>
  <c r="Z312" i="1"/>
  <c r="AA312" i="1"/>
  <c r="V313" i="1"/>
  <c r="W313" i="1"/>
  <c r="X313" i="1"/>
  <c r="Y313" i="1"/>
  <c r="Z313" i="1"/>
  <c r="AA313" i="1"/>
  <c r="V314" i="1"/>
  <c r="W314" i="1"/>
  <c r="X314" i="1"/>
  <c r="Y314" i="1"/>
  <c r="Z314" i="1"/>
  <c r="AA314" i="1"/>
  <c r="V304" i="1"/>
  <c r="W304" i="1"/>
  <c r="X304" i="1"/>
  <c r="Y304" i="1"/>
  <c r="Z304" i="1"/>
  <c r="AA304" i="1"/>
  <c r="V299" i="1"/>
  <c r="W299" i="1"/>
  <c r="X299" i="1"/>
  <c r="Y299" i="1"/>
  <c r="Z299" i="1"/>
  <c r="AA299" i="1"/>
  <c r="V290" i="1"/>
  <c r="W290" i="1"/>
  <c r="X290" i="1"/>
  <c r="Y290" i="1"/>
  <c r="Z290" i="1"/>
  <c r="AA290" i="1"/>
  <c r="V291" i="1"/>
  <c r="V286" i="1" s="1"/>
  <c r="W291" i="1"/>
  <c r="W286" i="1" s="1"/>
  <c r="X291" i="1"/>
  <c r="Y291" i="1"/>
  <c r="Z291" i="1"/>
  <c r="AA291" i="1"/>
  <c r="V292" i="1"/>
  <c r="W292" i="1"/>
  <c r="X292" i="1"/>
  <c r="Y292" i="1"/>
  <c r="Z292" i="1"/>
  <c r="AA292" i="1"/>
  <c r="V293" i="1"/>
  <c r="W293" i="1"/>
  <c r="X293" i="1"/>
  <c r="Y293" i="1"/>
  <c r="Z293" i="1"/>
  <c r="Z288" i="1" s="1"/>
  <c r="AA293" i="1"/>
  <c r="AA288" i="1" s="1"/>
  <c r="V294" i="1"/>
  <c r="W294" i="1"/>
  <c r="X294" i="1"/>
  <c r="Y294" i="1"/>
  <c r="Z294" i="1"/>
  <c r="AA294" i="1"/>
  <c r="V279" i="1"/>
  <c r="W279" i="1"/>
  <c r="X279" i="1"/>
  <c r="Y279" i="1"/>
  <c r="Z279" i="1"/>
  <c r="AA279" i="1"/>
  <c r="P274" i="1"/>
  <c r="Q274" i="1"/>
  <c r="R274" i="1"/>
  <c r="S274" i="1"/>
  <c r="T274" i="1"/>
  <c r="U274" i="1"/>
  <c r="W274" i="1"/>
  <c r="X274" i="1"/>
  <c r="Y274" i="1"/>
  <c r="Z274" i="1"/>
  <c r="AA274" i="1"/>
  <c r="V274" i="1"/>
  <c r="V269" i="1"/>
  <c r="W269" i="1"/>
  <c r="X269" i="1"/>
  <c r="Y269" i="1"/>
  <c r="Z269" i="1"/>
  <c r="AA269" i="1"/>
  <c r="V264" i="1"/>
  <c r="W264" i="1"/>
  <c r="X264" i="1"/>
  <c r="Y264" i="1"/>
  <c r="Z264" i="1"/>
  <c r="AA264" i="1"/>
  <c r="V263" i="1"/>
  <c r="W263" i="1"/>
  <c r="X263" i="1"/>
  <c r="Y263" i="1"/>
  <c r="Z263" i="1"/>
  <c r="AA263" i="1"/>
  <c r="V262" i="1"/>
  <c r="W262" i="1"/>
  <c r="X262" i="1"/>
  <c r="Y262" i="1"/>
  <c r="Z262" i="1"/>
  <c r="AA262" i="1"/>
  <c r="V261" i="1"/>
  <c r="W261" i="1"/>
  <c r="X261" i="1"/>
  <c r="Y261" i="1"/>
  <c r="Z261" i="1"/>
  <c r="AA261" i="1"/>
  <c r="V260" i="1"/>
  <c r="W260" i="1"/>
  <c r="X260" i="1"/>
  <c r="Y260" i="1"/>
  <c r="Z260" i="1"/>
  <c r="AA260" i="1"/>
  <c r="AA254" i="1"/>
  <c r="V254" i="1"/>
  <c r="W254" i="1"/>
  <c r="X254" i="1"/>
  <c r="Y254" i="1"/>
  <c r="Z254" i="1"/>
  <c r="V249" i="1"/>
  <c r="W249" i="1"/>
  <c r="X249" i="1"/>
  <c r="Y249" i="1"/>
  <c r="Z249" i="1"/>
  <c r="AA249" i="1"/>
  <c r="V248" i="1"/>
  <c r="W248" i="1"/>
  <c r="X248" i="1"/>
  <c r="Y248" i="1"/>
  <c r="Z248" i="1"/>
  <c r="AA248" i="1"/>
  <c r="V246" i="1"/>
  <c r="W246" i="1"/>
  <c r="X246" i="1"/>
  <c r="Y246" i="1"/>
  <c r="Z246" i="1"/>
  <c r="AA246" i="1"/>
  <c r="V245" i="1"/>
  <c r="W245" i="1"/>
  <c r="X245" i="1"/>
  <c r="Y245" i="1"/>
  <c r="Z245" i="1"/>
  <c r="AA245" i="1"/>
  <c r="V239" i="1"/>
  <c r="W239" i="1"/>
  <c r="X239" i="1"/>
  <c r="Y239" i="1"/>
  <c r="Z239" i="1"/>
  <c r="AA239" i="1"/>
  <c r="V234" i="1"/>
  <c r="W234" i="1"/>
  <c r="X234" i="1"/>
  <c r="Y234" i="1"/>
  <c r="Z234" i="1"/>
  <c r="AA234" i="1"/>
  <c r="V233" i="1"/>
  <c r="W233" i="1"/>
  <c r="X233" i="1"/>
  <c r="Y233" i="1"/>
  <c r="Z233" i="1"/>
  <c r="AA233" i="1"/>
  <c r="V232" i="1"/>
  <c r="W232" i="1"/>
  <c r="X232" i="1"/>
  <c r="Y232" i="1"/>
  <c r="Z232" i="1"/>
  <c r="AA232" i="1"/>
  <c r="V231" i="1"/>
  <c r="W231" i="1"/>
  <c r="X231" i="1"/>
  <c r="Y231" i="1"/>
  <c r="Z231" i="1"/>
  <c r="AA231" i="1"/>
  <c r="V230" i="1"/>
  <c r="W230" i="1"/>
  <c r="X230" i="1"/>
  <c r="Y230" i="1"/>
  <c r="Z230" i="1"/>
  <c r="AA230" i="1"/>
  <c r="V224" i="1"/>
  <c r="W224" i="1"/>
  <c r="X224" i="1"/>
  <c r="Y224" i="1"/>
  <c r="Z224" i="1"/>
  <c r="AA224" i="1"/>
  <c r="V219" i="1"/>
  <c r="W219" i="1"/>
  <c r="X219" i="1"/>
  <c r="Y219" i="1"/>
  <c r="Z219" i="1"/>
  <c r="AA219" i="1"/>
  <c r="V218" i="1"/>
  <c r="W218" i="1"/>
  <c r="X218" i="1"/>
  <c r="Y218" i="1"/>
  <c r="Z218" i="1"/>
  <c r="AA218" i="1"/>
  <c r="V217" i="1"/>
  <c r="W217" i="1"/>
  <c r="X217" i="1"/>
  <c r="Y217" i="1"/>
  <c r="Z217" i="1"/>
  <c r="AA217" i="1"/>
  <c r="V216" i="1"/>
  <c r="W216" i="1"/>
  <c r="X216" i="1"/>
  <c r="Y216" i="1"/>
  <c r="Z216" i="1"/>
  <c r="AA216" i="1"/>
  <c r="V215" i="1"/>
  <c r="W215" i="1"/>
  <c r="X215" i="1"/>
  <c r="Y215" i="1"/>
  <c r="Z215" i="1"/>
  <c r="AA215" i="1"/>
  <c r="V204" i="1"/>
  <c r="W204" i="1"/>
  <c r="X204" i="1"/>
  <c r="Y204" i="1"/>
  <c r="Z204" i="1"/>
  <c r="AA204" i="1"/>
  <c r="V199" i="1"/>
  <c r="W199" i="1"/>
  <c r="X199" i="1"/>
  <c r="Y199" i="1"/>
  <c r="Z199" i="1"/>
  <c r="AA199" i="1"/>
  <c r="V198" i="1"/>
  <c r="W198" i="1"/>
  <c r="X198" i="1"/>
  <c r="Y198" i="1"/>
  <c r="Z198" i="1"/>
  <c r="AA198" i="1"/>
  <c r="V197" i="1"/>
  <c r="W197" i="1"/>
  <c r="X197" i="1"/>
  <c r="X177" i="1" s="1"/>
  <c r="Y197" i="1"/>
  <c r="Z197" i="1"/>
  <c r="AA197" i="1"/>
  <c r="V196" i="1"/>
  <c r="W196" i="1"/>
  <c r="X196" i="1"/>
  <c r="Y196" i="1"/>
  <c r="Z196" i="1"/>
  <c r="AA196" i="1"/>
  <c r="V195" i="1"/>
  <c r="W195" i="1"/>
  <c r="X195" i="1"/>
  <c r="Y195" i="1"/>
  <c r="Z195" i="1"/>
  <c r="AA195" i="1"/>
  <c r="V189" i="1"/>
  <c r="W189" i="1"/>
  <c r="X189" i="1"/>
  <c r="Y189" i="1"/>
  <c r="Z189" i="1"/>
  <c r="AA189" i="1"/>
  <c r="V184" i="1"/>
  <c r="W184" i="1"/>
  <c r="X184" i="1"/>
  <c r="Y184" i="1"/>
  <c r="Z184" i="1"/>
  <c r="AA184" i="1"/>
  <c r="V183" i="1"/>
  <c r="W183" i="1"/>
  <c r="X183" i="1"/>
  <c r="Y183" i="1"/>
  <c r="Z183" i="1"/>
  <c r="AA183" i="1"/>
  <c r="V182" i="1"/>
  <c r="W182" i="1"/>
  <c r="X182" i="1"/>
  <c r="Y182" i="1"/>
  <c r="Z182" i="1"/>
  <c r="AA182" i="1"/>
  <c r="V181" i="1"/>
  <c r="V176" i="1" s="1"/>
  <c r="W181" i="1"/>
  <c r="X181" i="1"/>
  <c r="Y181" i="1"/>
  <c r="Z181" i="1"/>
  <c r="AA181" i="1"/>
  <c r="V180" i="1"/>
  <c r="W180" i="1"/>
  <c r="X180" i="1"/>
  <c r="X175" i="1" s="1"/>
  <c r="Y180" i="1"/>
  <c r="Z180" i="1"/>
  <c r="AA180" i="1"/>
  <c r="V169" i="1"/>
  <c r="W169" i="1"/>
  <c r="X169" i="1"/>
  <c r="V164" i="1"/>
  <c r="W164" i="1"/>
  <c r="X164" i="1"/>
  <c r="Y164" i="1"/>
  <c r="Z164" i="1"/>
  <c r="AA164" i="1"/>
  <c r="AB330" i="1" l="1"/>
  <c r="AB331" i="1"/>
  <c r="AB333" i="1"/>
  <c r="AB261" i="1"/>
  <c r="AB260" i="1"/>
  <c r="W259" i="1"/>
  <c r="V259" i="1"/>
  <c r="AB218" i="1"/>
  <c r="AB215" i="1"/>
  <c r="V210" i="1"/>
  <c r="V212" i="1"/>
  <c r="W214" i="1"/>
  <c r="W244" i="1"/>
  <c r="W329" i="1"/>
  <c r="V214" i="1"/>
  <c r="V244" i="1"/>
  <c r="V329" i="1"/>
  <c r="Y178" i="1"/>
  <c r="W210" i="1"/>
  <c r="W211" i="1"/>
  <c r="Y289" i="1"/>
  <c r="Y288" i="1"/>
  <c r="W287" i="1"/>
  <c r="V175" i="1"/>
  <c r="Z177" i="1"/>
  <c r="X178" i="1"/>
  <c r="V211" i="1"/>
  <c r="X288" i="1"/>
  <c r="V287" i="1"/>
  <c r="Y177" i="1"/>
  <c r="W212" i="1"/>
  <c r="W229" i="1"/>
  <c r="V229" i="1"/>
  <c r="V179" i="1"/>
  <c r="V177" i="1"/>
  <c r="X211" i="1"/>
  <c r="AA178" i="1"/>
  <c r="Y287" i="1"/>
  <c r="Y210" i="1"/>
  <c r="X309" i="1"/>
  <c r="W177" i="1"/>
  <c r="Y211" i="1"/>
  <c r="Z178" i="1"/>
  <c r="X287" i="1"/>
  <c r="Z329" i="1"/>
  <c r="Y329" i="1"/>
  <c r="AA329" i="1"/>
  <c r="X329" i="1"/>
  <c r="W309" i="1"/>
  <c r="V309" i="1"/>
  <c r="W288" i="1"/>
  <c r="V288" i="1"/>
  <c r="X285" i="1"/>
  <c r="V285" i="1"/>
  <c r="AA285" i="1"/>
  <c r="Z285" i="1"/>
  <c r="Y309" i="1"/>
  <c r="Y286" i="1"/>
  <c r="AA286" i="1"/>
  <c r="Z286" i="1"/>
  <c r="X286" i="1"/>
  <c r="AA287" i="1"/>
  <c r="AA309" i="1"/>
  <c r="Z287" i="1"/>
  <c r="Z309" i="1"/>
  <c r="W289" i="1"/>
  <c r="V289" i="1"/>
  <c r="W285" i="1"/>
  <c r="Y285" i="1"/>
  <c r="X289" i="1"/>
  <c r="Z289" i="1"/>
  <c r="AA289" i="1"/>
  <c r="Z213" i="1"/>
  <c r="X213" i="1"/>
  <c r="AA212" i="1"/>
  <c r="Z212" i="1"/>
  <c r="Z259" i="1"/>
  <c r="Y259" i="1"/>
  <c r="AA259" i="1"/>
  <c r="X259" i="1"/>
  <c r="V213" i="1"/>
  <c r="W213" i="1"/>
  <c r="AA213" i="1"/>
  <c r="Y213" i="1"/>
  <c r="AA244" i="1"/>
  <c r="Y244" i="1"/>
  <c r="Z244" i="1"/>
  <c r="X244" i="1"/>
  <c r="Y212" i="1"/>
  <c r="X212" i="1"/>
  <c r="AA211" i="1"/>
  <c r="AA229" i="1"/>
  <c r="Z211" i="1"/>
  <c r="Z229" i="1"/>
  <c r="Y229" i="1"/>
  <c r="X229" i="1"/>
  <c r="AA214" i="1"/>
  <c r="Z214" i="1"/>
  <c r="X214" i="1"/>
  <c r="Y214" i="1"/>
  <c r="AA210" i="1"/>
  <c r="Z210" i="1"/>
  <c r="X210" i="1"/>
  <c r="W175" i="1"/>
  <c r="W194" i="1"/>
  <c r="W178" i="1"/>
  <c r="Z176" i="1"/>
  <c r="V178" i="1"/>
  <c r="AA175" i="1"/>
  <c r="Z175" i="1"/>
  <c r="Y175" i="1"/>
  <c r="X194" i="1"/>
  <c r="AA177" i="1"/>
  <c r="V194" i="1"/>
  <c r="Z194" i="1"/>
  <c r="AA176" i="1"/>
  <c r="AA194" i="1"/>
  <c r="Y176" i="1"/>
  <c r="X176" i="1"/>
  <c r="Y194" i="1"/>
  <c r="W176" i="1"/>
  <c r="W179" i="1"/>
  <c r="AA179" i="1"/>
  <c r="V174" i="1"/>
  <c r="X179" i="1"/>
  <c r="Z179" i="1"/>
  <c r="Y179" i="1"/>
  <c r="AA169" i="1"/>
  <c r="Z169" i="1"/>
  <c r="Y169" i="1"/>
  <c r="V159" i="1"/>
  <c r="W159" i="1"/>
  <c r="X159" i="1"/>
  <c r="Y159" i="1"/>
  <c r="Z159" i="1"/>
  <c r="Z149" i="1" s="1"/>
  <c r="AA159" i="1"/>
  <c r="AA149" i="1" s="1"/>
  <c r="V154" i="1"/>
  <c r="V149" i="1" s="1"/>
  <c r="W154" i="1"/>
  <c r="X154" i="1"/>
  <c r="Y154" i="1"/>
  <c r="Z154" i="1"/>
  <c r="AA154" i="1"/>
  <c r="V153" i="1"/>
  <c r="W153" i="1"/>
  <c r="X153" i="1"/>
  <c r="Y153" i="1"/>
  <c r="Z153" i="1"/>
  <c r="AA153" i="1"/>
  <c r="V152" i="1"/>
  <c r="W152" i="1"/>
  <c r="X152" i="1"/>
  <c r="Y152" i="1"/>
  <c r="Z152" i="1"/>
  <c r="AA152" i="1"/>
  <c r="V151" i="1"/>
  <c r="W151" i="1"/>
  <c r="X151" i="1"/>
  <c r="Y151" i="1"/>
  <c r="Z151" i="1"/>
  <c r="AA151" i="1"/>
  <c r="V150" i="1"/>
  <c r="W150" i="1"/>
  <c r="X150" i="1"/>
  <c r="Y150" i="1"/>
  <c r="Z150" i="1"/>
  <c r="AA150" i="1"/>
  <c r="V144" i="1"/>
  <c r="W144" i="1"/>
  <c r="X144" i="1"/>
  <c r="Y144" i="1"/>
  <c r="Z144" i="1"/>
  <c r="AA144" i="1"/>
  <c r="V139" i="1"/>
  <c r="W139" i="1"/>
  <c r="X139" i="1"/>
  <c r="Y139" i="1"/>
  <c r="Z139" i="1"/>
  <c r="AA139" i="1"/>
  <c r="V138" i="1"/>
  <c r="W138" i="1"/>
  <c r="X138" i="1"/>
  <c r="Y138" i="1"/>
  <c r="Z138" i="1"/>
  <c r="AA138" i="1"/>
  <c r="V137" i="1"/>
  <c r="W137" i="1"/>
  <c r="X137" i="1"/>
  <c r="Y137" i="1"/>
  <c r="Z137" i="1"/>
  <c r="AA137" i="1"/>
  <c r="V136" i="1"/>
  <c r="W136" i="1"/>
  <c r="X136" i="1"/>
  <c r="Y136" i="1"/>
  <c r="Z136" i="1"/>
  <c r="AA136" i="1"/>
  <c r="V135" i="1"/>
  <c r="W135" i="1"/>
  <c r="X135" i="1"/>
  <c r="Y135" i="1"/>
  <c r="Z135" i="1"/>
  <c r="AA135" i="1"/>
  <c r="V129" i="1"/>
  <c r="W129" i="1"/>
  <c r="X129" i="1"/>
  <c r="Y129" i="1"/>
  <c r="Z129" i="1"/>
  <c r="AA129" i="1"/>
  <c r="V124" i="1"/>
  <c r="W124" i="1"/>
  <c r="X124" i="1"/>
  <c r="Y124" i="1"/>
  <c r="Z124" i="1"/>
  <c r="AA124" i="1"/>
  <c r="V123" i="1"/>
  <c r="W123" i="1"/>
  <c r="X123" i="1"/>
  <c r="Y123" i="1"/>
  <c r="Z123" i="1"/>
  <c r="AA123" i="1"/>
  <c r="V122" i="1"/>
  <c r="W122" i="1"/>
  <c r="X122" i="1"/>
  <c r="Y122" i="1"/>
  <c r="Z122" i="1"/>
  <c r="AA122" i="1"/>
  <c r="V121" i="1"/>
  <c r="W121" i="1"/>
  <c r="X121" i="1"/>
  <c r="Y121" i="1"/>
  <c r="Z121" i="1"/>
  <c r="AA121" i="1"/>
  <c r="V120" i="1"/>
  <c r="AB120" i="1" s="1"/>
  <c r="W120" i="1"/>
  <c r="X120" i="1"/>
  <c r="Y120" i="1"/>
  <c r="Z120" i="1"/>
  <c r="AA120" i="1"/>
  <c r="V114" i="1"/>
  <c r="W114" i="1"/>
  <c r="X114" i="1"/>
  <c r="Y114" i="1"/>
  <c r="Z114" i="1"/>
  <c r="AA114" i="1"/>
  <c r="V109" i="1"/>
  <c r="W109" i="1"/>
  <c r="X109" i="1"/>
  <c r="Y109" i="1"/>
  <c r="Z109" i="1"/>
  <c r="AA109" i="1"/>
  <c r="V104" i="1"/>
  <c r="W104" i="1"/>
  <c r="X104" i="1"/>
  <c r="Y104" i="1"/>
  <c r="Z104" i="1"/>
  <c r="AA104" i="1"/>
  <c r="V99" i="1"/>
  <c r="W99" i="1"/>
  <c r="X99" i="1"/>
  <c r="Y99" i="1"/>
  <c r="Z99" i="1"/>
  <c r="AA99" i="1"/>
  <c r="V94" i="1"/>
  <c r="W94" i="1"/>
  <c r="X94" i="1"/>
  <c r="Y94" i="1"/>
  <c r="Z94" i="1"/>
  <c r="AA94" i="1"/>
  <c r="V89" i="1"/>
  <c r="W89" i="1"/>
  <c r="X89" i="1"/>
  <c r="Y89" i="1"/>
  <c r="Z89" i="1"/>
  <c r="AA89" i="1"/>
  <c r="V84" i="1"/>
  <c r="W84" i="1"/>
  <c r="X84" i="1"/>
  <c r="Y84" i="1"/>
  <c r="Z84" i="1"/>
  <c r="AA84" i="1"/>
  <c r="V83" i="1"/>
  <c r="AB83" i="1" s="1"/>
  <c r="W83" i="1"/>
  <c r="X83" i="1"/>
  <c r="Y83" i="1"/>
  <c r="Z83" i="1"/>
  <c r="AA83" i="1"/>
  <c r="V82" i="1"/>
  <c r="W82" i="1"/>
  <c r="X82" i="1"/>
  <c r="Y82" i="1"/>
  <c r="Z82" i="1"/>
  <c r="AA82" i="1"/>
  <c r="V81" i="1"/>
  <c r="W81" i="1"/>
  <c r="X81" i="1"/>
  <c r="Y81" i="1"/>
  <c r="Z81" i="1"/>
  <c r="AA81" i="1"/>
  <c r="V80" i="1"/>
  <c r="W80" i="1"/>
  <c r="X80" i="1"/>
  <c r="Y80" i="1"/>
  <c r="Z80" i="1"/>
  <c r="AA80" i="1"/>
  <c r="V74" i="1"/>
  <c r="W74" i="1"/>
  <c r="X74" i="1"/>
  <c r="Y74" i="1"/>
  <c r="Z74" i="1"/>
  <c r="AA74" i="1"/>
  <c r="V69" i="1"/>
  <c r="W69" i="1"/>
  <c r="X69" i="1"/>
  <c r="Y69" i="1"/>
  <c r="Z69" i="1"/>
  <c r="AA69" i="1"/>
  <c r="V68" i="1"/>
  <c r="W68" i="1"/>
  <c r="X68" i="1"/>
  <c r="Y68" i="1"/>
  <c r="Z68" i="1"/>
  <c r="AA68" i="1"/>
  <c r="V67" i="1"/>
  <c r="W67" i="1"/>
  <c r="X67" i="1"/>
  <c r="Y67" i="1"/>
  <c r="Z67" i="1"/>
  <c r="AA67" i="1"/>
  <c r="V66" i="1"/>
  <c r="W66" i="1"/>
  <c r="X66" i="1"/>
  <c r="Y66" i="1"/>
  <c r="Z66" i="1"/>
  <c r="AA66" i="1"/>
  <c r="V65" i="1"/>
  <c r="AB65" i="1" s="1"/>
  <c r="W65" i="1"/>
  <c r="X65" i="1"/>
  <c r="Y65" i="1"/>
  <c r="Z65" i="1"/>
  <c r="AA65" i="1"/>
  <c r="V48" i="1"/>
  <c r="W48" i="1"/>
  <c r="X48" i="1"/>
  <c r="Y48" i="1"/>
  <c r="Z48" i="1"/>
  <c r="AA48" i="1"/>
  <c r="V43" i="1"/>
  <c r="W43" i="1"/>
  <c r="X43" i="1"/>
  <c r="Y43" i="1"/>
  <c r="Z43" i="1"/>
  <c r="AA43" i="1"/>
  <c r="V38" i="1"/>
  <c r="W38" i="1"/>
  <c r="X38" i="1"/>
  <c r="Y38" i="1"/>
  <c r="Z38" i="1"/>
  <c r="AA38" i="1"/>
  <c r="V37" i="1"/>
  <c r="V17" i="1" s="1"/>
  <c r="W37" i="1"/>
  <c r="W17" i="1" s="1"/>
  <c r="X37" i="1"/>
  <c r="X17" i="1" s="1"/>
  <c r="Y37" i="1"/>
  <c r="Z37" i="1"/>
  <c r="AA37" i="1"/>
  <c r="V36" i="1"/>
  <c r="W36" i="1"/>
  <c r="X36" i="1"/>
  <c r="Y36" i="1"/>
  <c r="Z36" i="1"/>
  <c r="AA36" i="1"/>
  <c r="V35" i="1"/>
  <c r="W35" i="1"/>
  <c r="X35" i="1"/>
  <c r="Y35" i="1"/>
  <c r="Z35" i="1"/>
  <c r="AA35" i="1"/>
  <c r="V34" i="1"/>
  <c r="W34" i="1"/>
  <c r="X34" i="1"/>
  <c r="Y34" i="1"/>
  <c r="Z34" i="1"/>
  <c r="AA34" i="1"/>
  <c r="V28" i="1"/>
  <c r="W28" i="1"/>
  <c r="X28" i="1"/>
  <c r="Y28" i="1"/>
  <c r="Z28" i="1"/>
  <c r="AA28" i="1"/>
  <c r="V23" i="1"/>
  <c r="W23" i="1"/>
  <c r="X23" i="1"/>
  <c r="Y23" i="1"/>
  <c r="Z23" i="1"/>
  <c r="AA23" i="1"/>
  <c r="V22" i="1"/>
  <c r="W22" i="1"/>
  <c r="X22" i="1"/>
  <c r="Y22" i="1"/>
  <c r="Z22" i="1"/>
  <c r="AA22" i="1"/>
  <c r="V21" i="1"/>
  <c r="W21" i="1"/>
  <c r="X21" i="1"/>
  <c r="Y21" i="1"/>
  <c r="Z21" i="1"/>
  <c r="AA21" i="1"/>
  <c r="V20" i="1"/>
  <c r="W20" i="1"/>
  <c r="X20" i="1"/>
  <c r="Y20" i="1"/>
  <c r="Z20" i="1"/>
  <c r="AA20" i="1"/>
  <c r="V19" i="1"/>
  <c r="W19" i="1"/>
  <c r="X19" i="1"/>
  <c r="Y19" i="1"/>
  <c r="Z19" i="1"/>
  <c r="AA19" i="1"/>
  <c r="X209" i="1" l="1"/>
  <c r="W209" i="1"/>
  <c r="Y63" i="1"/>
  <c r="Y348" i="1" s="1"/>
  <c r="Y353" i="1" s="1"/>
  <c r="AB150" i="1"/>
  <c r="AB153" i="1"/>
  <c r="AB151" i="1"/>
  <c r="AB136" i="1"/>
  <c r="AB135" i="1"/>
  <c r="AB138" i="1"/>
  <c r="AB121" i="1"/>
  <c r="W63" i="1"/>
  <c r="W348" i="1" s="1"/>
  <c r="W353" i="1" s="1"/>
  <c r="AB123" i="1"/>
  <c r="V62" i="1"/>
  <c r="V347" i="1" s="1"/>
  <c r="Y62" i="1"/>
  <c r="Y347" i="1" s="1"/>
  <c r="AB80" i="1"/>
  <c r="V63" i="1"/>
  <c r="V348" i="1" s="1"/>
  <c r="W79" i="1"/>
  <c r="AB22" i="1"/>
  <c r="Z17" i="1"/>
  <c r="AA17" i="1"/>
  <c r="Y17" i="1"/>
  <c r="W16" i="1"/>
  <c r="V16" i="1"/>
  <c r="V18" i="1"/>
  <c r="V209" i="1"/>
  <c r="AB35" i="1"/>
  <c r="Z15" i="1"/>
  <c r="Y15" i="1"/>
  <c r="AB37" i="1"/>
  <c r="W14" i="1"/>
  <c r="AB34" i="1"/>
  <c r="AB66" i="1"/>
  <c r="AB68" i="1"/>
  <c r="W62" i="1"/>
  <c r="W347" i="1" s="1"/>
  <c r="Y174" i="1"/>
  <c r="W33" i="1"/>
  <c r="AA16" i="1"/>
  <c r="Z174" i="1"/>
  <c r="X62" i="1"/>
  <c r="X347" i="1" s="1"/>
  <c r="X15" i="1"/>
  <c r="V33" i="1"/>
  <c r="Z16" i="1"/>
  <c r="V79" i="1"/>
  <c r="X174" i="1"/>
  <c r="W15" i="1"/>
  <c r="AA15" i="1"/>
  <c r="Y16" i="1"/>
  <c r="V61" i="1"/>
  <c r="W119" i="1"/>
  <c r="V15" i="1"/>
  <c r="X16" i="1"/>
  <c r="W64" i="1"/>
  <c r="V119" i="1"/>
  <c r="V134" i="1"/>
  <c r="V64" i="1"/>
  <c r="Z62" i="1"/>
  <c r="Z347" i="1" s="1"/>
  <c r="W60" i="1"/>
  <c r="W345" i="1" s="1"/>
  <c r="W149" i="1"/>
  <c r="W284" i="1"/>
  <c r="V284" i="1"/>
  <c r="X284" i="1"/>
  <c r="X61" i="1"/>
  <c r="X346" i="1" s="1"/>
  <c r="X63" i="1"/>
  <c r="X348" i="1" s="1"/>
  <c r="X353" i="1" s="1"/>
  <c r="W174" i="1"/>
  <c r="Z61" i="1"/>
  <c r="Z346" i="1" s="1"/>
  <c r="Z351" i="1" s="1"/>
  <c r="Y61" i="1"/>
  <c r="Y346" i="1" s="1"/>
  <c r="V14" i="1"/>
  <c r="W18" i="1"/>
  <c r="W61" i="1"/>
  <c r="W346" i="1" s="1"/>
  <c r="V60" i="1"/>
  <c r="W134" i="1"/>
  <c r="Y284" i="1"/>
  <c r="Z284" i="1"/>
  <c r="AA284" i="1"/>
  <c r="Y209" i="1"/>
  <c r="Z209" i="1"/>
  <c r="AA209" i="1"/>
  <c r="AA174" i="1"/>
  <c r="Y149" i="1"/>
  <c r="X149" i="1"/>
  <c r="AA63" i="1"/>
  <c r="AA348" i="1" s="1"/>
  <c r="AA353" i="1" s="1"/>
  <c r="AA62" i="1"/>
  <c r="AA347" i="1" s="1"/>
  <c r="AA134" i="1"/>
  <c r="AA61" i="1"/>
  <c r="AA346" i="1" s="1"/>
  <c r="Z134" i="1"/>
  <c r="Y134" i="1"/>
  <c r="X134" i="1"/>
  <c r="Z63" i="1"/>
  <c r="Z348" i="1" s="1"/>
  <c r="Z353" i="1" s="1"/>
  <c r="Z119" i="1"/>
  <c r="AA119" i="1"/>
  <c r="Y119" i="1"/>
  <c r="X119" i="1"/>
  <c r="AA60" i="1"/>
  <c r="AA345" i="1" s="1"/>
  <c r="AA79" i="1"/>
  <c r="Z79" i="1"/>
  <c r="Y79" i="1"/>
  <c r="X79" i="1"/>
  <c r="Z64" i="1"/>
  <c r="Y64" i="1"/>
  <c r="X64" i="1"/>
  <c r="AA64" i="1"/>
  <c r="Y60" i="1"/>
  <c r="Z60" i="1"/>
  <c r="Z345" i="1" s="1"/>
  <c r="X60" i="1"/>
  <c r="X345" i="1" s="1"/>
  <c r="Z33" i="1"/>
  <c r="AA33" i="1"/>
  <c r="Y33" i="1"/>
  <c r="X33" i="1"/>
  <c r="AA18" i="1"/>
  <c r="Y18" i="1"/>
  <c r="Z18" i="1"/>
  <c r="X18" i="1"/>
  <c r="AA14" i="1"/>
  <c r="Z14" i="1"/>
  <c r="Y14" i="1"/>
  <c r="X14" i="1"/>
  <c r="AP248" i="1"/>
  <c r="Y352" i="1" l="1"/>
  <c r="AA351" i="1"/>
  <c r="W352" i="1"/>
  <c r="X352" i="1"/>
  <c r="Y351" i="1"/>
  <c r="V13" i="1"/>
  <c r="W350" i="1"/>
  <c r="Z352" i="1"/>
  <c r="W13" i="1"/>
  <c r="V345" i="1"/>
  <c r="V350" i="1" s="1"/>
  <c r="AB60" i="1"/>
  <c r="V346" i="1"/>
  <c r="AB63" i="1"/>
  <c r="W351" i="1"/>
  <c r="X351" i="1"/>
  <c r="Z350" i="1"/>
  <c r="Y13" i="1"/>
  <c r="V59" i="1"/>
  <c r="AA350" i="1"/>
  <c r="W344" i="1"/>
  <c r="AA13" i="1"/>
  <c r="W59" i="1"/>
  <c r="X350" i="1"/>
  <c r="X344" i="1"/>
  <c r="Y59" i="1"/>
  <c r="Y345" i="1"/>
  <c r="Z344" i="1"/>
  <c r="V353" i="1"/>
  <c r="X59" i="1"/>
  <c r="V352" i="1"/>
  <c r="AA352" i="1"/>
  <c r="AA344" i="1"/>
  <c r="AA59" i="1"/>
  <c r="Z59" i="1"/>
  <c r="Z13" i="1"/>
  <c r="X13" i="1"/>
  <c r="AO244" i="1"/>
  <c r="AO248" i="1"/>
  <c r="AN248" i="1"/>
  <c r="AM244" i="1"/>
  <c r="AN244" i="1" s="1"/>
  <c r="AM248" i="1"/>
  <c r="AK244" i="1"/>
  <c r="AK245" i="1" s="1"/>
  <c r="AL248" i="1"/>
  <c r="AK248" i="1"/>
  <c r="W349" i="1" l="1"/>
  <c r="Z349" i="1"/>
  <c r="V344" i="1"/>
  <c r="V351" i="1"/>
  <c r="V349" i="1" s="1"/>
  <c r="X349" i="1"/>
  <c r="AA349" i="1"/>
  <c r="Y350" i="1"/>
  <c r="Y349" i="1" s="1"/>
  <c r="Y344" i="1"/>
  <c r="AQ248" i="1"/>
  <c r="P385" i="1"/>
  <c r="AO245" i="1" l="1"/>
  <c r="AP245" i="1" s="1"/>
  <c r="AP244" i="1"/>
  <c r="AM245" i="1"/>
  <c r="AN245" i="1" s="1"/>
  <c r="AL245" i="1"/>
  <c r="AL244" i="1"/>
  <c r="AO246" i="1" l="1"/>
  <c r="AQ244" i="1"/>
  <c r="AM246" i="1"/>
  <c r="AK246" i="1"/>
  <c r="AQ245" i="1"/>
  <c r="AP246" i="1" l="1"/>
  <c r="AO247" i="1"/>
  <c r="AP247" i="1" s="1"/>
  <c r="AM247" i="1"/>
  <c r="AN247" i="1" s="1"/>
  <c r="AN246" i="1"/>
  <c r="AL246" i="1"/>
  <c r="AK247" i="1"/>
  <c r="AL247" i="1" s="1"/>
  <c r="AQ247" i="1" s="1"/>
  <c r="AF146" i="1"/>
  <c r="AF167" i="1"/>
  <c r="AF220" i="1"/>
  <c r="AF221" i="1"/>
  <c r="AF250" i="1"/>
  <c r="AF295" i="1"/>
  <c r="AE24" i="1"/>
  <c r="AF24" i="1" s="1"/>
  <c r="AE25" i="1"/>
  <c r="AF25" i="1" s="1"/>
  <c r="AE26" i="1"/>
  <c r="AF26" i="1" s="1"/>
  <c r="AE27" i="1"/>
  <c r="AF27" i="1" s="1"/>
  <c r="AE29" i="1"/>
  <c r="AF29" i="1" s="1"/>
  <c r="AE30" i="1"/>
  <c r="AF30" i="1" s="1"/>
  <c r="AE31" i="1"/>
  <c r="AF31" i="1" s="1"/>
  <c r="AE32" i="1"/>
  <c r="AF32" i="1" s="1"/>
  <c r="AE39" i="1"/>
  <c r="AF39" i="1" s="1"/>
  <c r="AE40" i="1"/>
  <c r="AF40" i="1" s="1"/>
  <c r="AE41" i="1"/>
  <c r="AF41" i="1" s="1"/>
  <c r="AE42" i="1"/>
  <c r="AF42" i="1" s="1"/>
  <c r="AE44" i="1"/>
  <c r="AF44" i="1" s="1"/>
  <c r="AE45" i="1"/>
  <c r="AF45" i="1" s="1"/>
  <c r="AE46" i="1"/>
  <c r="AF46" i="1" s="1"/>
  <c r="AE47" i="1"/>
  <c r="AF47" i="1" s="1"/>
  <c r="AE49" i="1"/>
  <c r="AF49" i="1" s="1"/>
  <c r="AE50" i="1"/>
  <c r="AF50" i="1" s="1"/>
  <c r="AE51" i="1"/>
  <c r="AF51" i="1" s="1"/>
  <c r="AE52" i="1"/>
  <c r="AF52" i="1" s="1"/>
  <c r="AE54" i="1"/>
  <c r="AF54" i="1" s="1"/>
  <c r="AE55" i="1"/>
  <c r="AF55" i="1" s="1"/>
  <c r="AE56" i="1"/>
  <c r="AF56" i="1" s="1"/>
  <c r="AE57" i="1"/>
  <c r="AF57" i="1" s="1"/>
  <c r="AE58" i="1"/>
  <c r="AF58" i="1" s="1"/>
  <c r="AE71" i="1"/>
  <c r="AF71" i="1" s="1"/>
  <c r="AE72" i="1"/>
  <c r="AF72" i="1" s="1"/>
  <c r="AE73" i="1"/>
  <c r="AF73" i="1" s="1"/>
  <c r="AE75" i="1"/>
  <c r="AF75" i="1" s="1"/>
  <c r="AE76" i="1"/>
  <c r="AF76" i="1" s="1"/>
  <c r="AE77" i="1"/>
  <c r="AF77" i="1" s="1"/>
  <c r="AE78" i="1"/>
  <c r="AF78" i="1" s="1"/>
  <c r="AE85" i="1"/>
  <c r="AF85" i="1" s="1"/>
  <c r="AE86" i="1"/>
  <c r="AF86" i="1" s="1"/>
  <c r="AE87" i="1"/>
  <c r="AF87" i="1" s="1"/>
  <c r="AE88" i="1"/>
  <c r="AF88" i="1" s="1"/>
  <c r="AE90" i="1"/>
  <c r="AF90" i="1" s="1"/>
  <c r="AE91" i="1"/>
  <c r="AF91" i="1" s="1"/>
  <c r="AE92" i="1"/>
  <c r="AF92" i="1" s="1"/>
  <c r="AE93" i="1"/>
  <c r="AF93" i="1" s="1"/>
  <c r="AE95" i="1"/>
  <c r="AF95" i="1" s="1"/>
  <c r="AE96" i="1"/>
  <c r="AF96" i="1" s="1"/>
  <c r="AE97" i="1"/>
  <c r="AE98" i="1"/>
  <c r="AF98" i="1" s="1"/>
  <c r="AE100" i="1"/>
  <c r="AF100" i="1" s="1"/>
  <c r="AE101" i="1"/>
  <c r="AF101" i="1" s="1"/>
  <c r="AE102" i="1"/>
  <c r="AE103" i="1"/>
  <c r="AE105" i="1"/>
  <c r="AE106" i="1"/>
  <c r="AE107" i="1"/>
  <c r="AE108" i="1"/>
  <c r="AE110" i="1"/>
  <c r="AE111" i="1"/>
  <c r="AE112" i="1"/>
  <c r="AE113" i="1"/>
  <c r="AE115" i="1"/>
  <c r="AF115" i="1" s="1"/>
  <c r="AE116" i="1"/>
  <c r="AF116" i="1" s="1"/>
  <c r="AE117" i="1"/>
  <c r="AF117" i="1" s="1"/>
  <c r="AE118" i="1"/>
  <c r="AF118" i="1" s="1"/>
  <c r="AE125" i="1"/>
  <c r="AF125" i="1" s="1"/>
  <c r="AE126" i="1"/>
  <c r="AF126" i="1" s="1"/>
  <c r="AE127" i="1"/>
  <c r="AF127" i="1" s="1"/>
  <c r="AE128" i="1"/>
  <c r="AF128" i="1" s="1"/>
  <c r="AE130" i="1"/>
  <c r="AF130" i="1" s="1"/>
  <c r="AE131" i="1"/>
  <c r="AF131" i="1" s="1"/>
  <c r="AE132" i="1"/>
  <c r="AF132" i="1" s="1"/>
  <c r="AE133" i="1"/>
  <c r="AF133" i="1" s="1"/>
  <c r="AE140" i="1"/>
  <c r="AF140" i="1" s="1"/>
  <c r="AE141" i="1"/>
  <c r="AF141" i="1" s="1"/>
  <c r="AE142" i="1"/>
  <c r="AF142" i="1" s="1"/>
  <c r="AE143" i="1"/>
  <c r="AF143" i="1" s="1"/>
  <c r="AE145" i="1"/>
  <c r="AE146" i="1"/>
  <c r="AE147" i="1"/>
  <c r="AF147" i="1" s="1"/>
  <c r="AE148" i="1"/>
  <c r="AF148" i="1" s="1"/>
  <c r="AE155" i="1"/>
  <c r="AE156" i="1"/>
  <c r="AE157" i="1"/>
  <c r="AF157" i="1" s="1"/>
  <c r="AE158" i="1"/>
  <c r="AF158" i="1" s="1"/>
  <c r="AE160" i="1"/>
  <c r="AE161" i="1"/>
  <c r="AF161" i="1" s="1"/>
  <c r="AE162" i="1"/>
  <c r="AE163" i="1"/>
  <c r="AE165" i="1"/>
  <c r="AE166" i="1"/>
  <c r="AE167" i="1"/>
  <c r="AE168" i="1"/>
  <c r="AE185" i="1"/>
  <c r="AE186" i="1"/>
  <c r="AE187" i="1"/>
  <c r="AE188" i="1"/>
  <c r="AE190" i="1"/>
  <c r="AE191" i="1"/>
  <c r="AE193" i="1"/>
  <c r="AE200" i="1"/>
  <c r="AE201" i="1"/>
  <c r="AE202" i="1"/>
  <c r="AE203" i="1"/>
  <c r="AE205" i="1"/>
  <c r="AE206" i="1"/>
  <c r="AE208" i="1"/>
  <c r="AE220" i="1"/>
  <c r="AE221" i="1"/>
  <c r="AE222" i="1"/>
  <c r="AE223" i="1"/>
  <c r="AE225" i="1"/>
  <c r="AE226" i="1"/>
  <c r="AE227" i="1"/>
  <c r="AE228" i="1"/>
  <c r="AF228" i="1" s="1"/>
  <c r="AE235" i="1"/>
  <c r="AE236" i="1"/>
  <c r="AE237" i="1"/>
  <c r="AE238" i="1"/>
  <c r="AE240" i="1"/>
  <c r="AE241" i="1"/>
  <c r="AE242" i="1"/>
  <c r="AE243" i="1"/>
  <c r="AE250" i="1"/>
  <c r="AE251" i="1"/>
  <c r="AE252" i="1"/>
  <c r="AE253" i="1"/>
  <c r="AE255" i="1"/>
  <c r="AE256" i="1"/>
  <c r="AE257" i="1"/>
  <c r="AE258" i="1"/>
  <c r="AE265" i="1"/>
  <c r="AE266" i="1"/>
  <c r="AE267" i="1"/>
  <c r="AE268" i="1"/>
  <c r="AE270" i="1"/>
  <c r="AE271" i="1"/>
  <c r="AE272" i="1"/>
  <c r="AE273" i="1"/>
  <c r="AE275" i="1"/>
  <c r="AE276" i="1"/>
  <c r="AE277" i="1"/>
  <c r="AE278" i="1"/>
  <c r="AE280" i="1"/>
  <c r="AE281" i="1"/>
  <c r="AE282" i="1"/>
  <c r="AE283" i="1"/>
  <c r="AF283" i="1" s="1"/>
  <c r="AE295" i="1"/>
  <c r="AE296" i="1"/>
  <c r="AE297" i="1"/>
  <c r="AE298" i="1"/>
  <c r="AE300" i="1"/>
  <c r="AE301" i="1"/>
  <c r="AE303" i="1"/>
  <c r="AE305" i="1"/>
  <c r="AE306" i="1"/>
  <c r="AE307" i="1"/>
  <c r="AE308" i="1"/>
  <c r="AE315" i="1"/>
  <c r="AE316" i="1"/>
  <c r="AE317" i="1"/>
  <c r="AE318" i="1"/>
  <c r="AF318" i="1" s="1"/>
  <c r="AE320" i="1"/>
  <c r="AE321" i="1"/>
  <c r="AE323" i="1"/>
  <c r="AE325" i="1"/>
  <c r="AE326" i="1"/>
  <c r="AE327" i="1"/>
  <c r="AE328" i="1"/>
  <c r="AE335" i="1"/>
  <c r="AE336" i="1"/>
  <c r="AE337" i="1"/>
  <c r="AE338" i="1"/>
  <c r="AE340" i="1"/>
  <c r="AE341" i="1"/>
  <c r="AE342" i="1"/>
  <c r="AE343" i="1"/>
  <c r="R279" i="1"/>
  <c r="S279" i="1"/>
  <c r="T279" i="1"/>
  <c r="U279" i="1"/>
  <c r="Q279" i="1"/>
  <c r="U263" i="1"/>
  <c r="T263" i="1"/>
  <c r="R263" i="1"/>
  <c r="S263" i="1"/>
  <c r="Q263" i="1"/>
  <c r="Q262" i="1"/>
  <c r="AB263" i="1" l="1"/>
  <c r="AF241" i="1"/>
  <c r="AF316" i="1"/>
  <c r="AF270" i="1"/>
  <c r="AF225" i="1"/>
  <c r="AF268" i="1"/>
  <c r="AF253" i="1"/>
  <c r="AF238" i="1"/>
  <c r="AF202" i="1"/>
  <c r="AF222" i="1"/>
  <c r="AQ246" i="1"/>
  <c r="AF341" i="1"/>
  <c r="AF200" i="1"/>
  <c r="AF168" i="1"/>
  <c r="AF342" i="1"/>
  <c r="AF326" i="1"/>
  <c r="AF188" i="1"/>
  <c r="AF300" i="1"/>
  <c r="AF255" i="1"/>
  <c r="AF315" i="1"/>
  <c r="AF336" i="1"/>
  <c r="AF240" i="1"/>
  <c r="AF278" i="1"/>
  <c r="AF303" i="1"/>
  <c r="AF156" i="1"/>
  <c r="AF258" i="1"/>
  <c r="AF282" i="1"/>
  <c r="AF272" i="1"/>
  <c r="AF257" i="1"/>
  <c r="AF206" i="1"/>
  <c r="AF190" i="1"/>
  <c r="AF340" i="1"/>
  <c r="AF325" i="1"/>
  <c r="AF308" i="1"/>
  <c r="AF277" i="1"/>
  <c r="AF267" i="1"/>
  <c r="AF252" i="1"/>
  <c r="AF237" i="1"/>
  <c r="AF343" i="1"/>
  <c r="AF328" i="1"/>
  <c r="AF281" i="1"/>
  <c r="AF271" i="1"/>
  <c r="AF256" i="1"/>
  <c r="AF273" i="1"/>
  <c r="AF323" i="1"/>
  <c r="AF307" i="1"/>
  <c r="AF276" i="1"/>
  <c r="AF266" i="1"/>
  <c r="AF236" i="1"/>
  <c r="AF327" i="1"/>
  <c r="AF265" i="1"/>
  <c r="AF242" i="1"/>
  <c r="AF201" i="1"/>
  <c r="AF235" i="1"/>
  <c r="AF338" i="1"/>
  <c r="AF297" i="1"/>
  <c r="AF208" i="1"/>
  <c r="AF191" i="1"/>
  <c r="AF166" i="1"/>
  <c r="AF337" i="1"/>
  <c r="AF321" i="1"/>
  <c r="AF296" i="1"/>
  <c r="AF205" i="1"/>
  <c r="AF155" i="1"/>
  <c r="AF185" i="1"/>
  <c r="AF298" i="1"/>
  <c r="AF193" i="1"/>
  <c r="AF227" i="1"/>
  <c r="AF165" i="1"/>
  <c r="AF306" i="1"/>
  <c r="AF203" i="1"/>
  <c r="AF187" i="1"/>
  <c r="AF163" i="1"/>
  <c r="AF160" i="1"/>
  <c r="AF317" i="1"/>
  <c r="AF301" i="1"/>
  <c r="AF226" i="1"/>
  <c r="AF305" i="1"/>
  <c r="AF251" i="1"/>
  <c r="AF223" i="1"/>
  <c r="AF186" i="1"/>
  <c r="AF162" i="1"/>
  <c r="AF320" i="1"/>
  <c r="AF280" i="1"/>
  <c r="AF145" i="1"/>
  <c r="AF275" i="1"/>
  <c r="AF243" i="1"/>
  <c r="R385" i="1"/>
  <c r="S385" i="1"/>
  <c r="Q385" i="1"/>
  <c r="P254" i="1" l="1"/>
  <c r="U152" i="1" l="1"/>
  <c r="T152" i="1"/>
  <c r="T137" i="1"/>
  <c r="U137" i="1"/>
  <c r="U21" i="1" l="1"/>
  <c r="T21" i="1"/>
  <c r="P262" i="1" l="1"/>
  <c r="Q247" i="1"/>
  <c r="R247" i="1"/>
  <c r="S247" i="1"/>
  <c r="Q67" i="1"/>
  <c r="R67" i="1"/>
  <c r="S67" i="1"/>
  <c r="Q36" i="1"/>
  <c r="P36" i="1" l="1"/>
  <c r="P37" i="1"/>
  <c r="Q34" i="1" l="1"/>
  <c r="R34" i="1"/>
  <c r="S34" i="1"/>
  <c r="T34" i="1"/>
  <c r="U34" i="1"/>
  <c r="P34" i="1"/>
  <c r="Q35" i="1"/>
  <c r="R35" i="1"/>
  <c r="S35" i="1"/>
  <c r="T35" i="1"/>
  <c r="U35" i="1"/>
  <c r="P35" i="1"/>
  <c r="R36" i="1"/>
  <c r="S36" i="1"/>
  <c r="T36" i="1"/>
  <c r="U36" i="1"/>
  <c r="Q37" i="1"/>
  <c r="R37" i="1"/>
  <c r="S37" i="1"/>
  <c r="T37" i="1"/>
  <c r="U37" i="1"/>
  <c r="U53" i="1"/>
  <c r="T53" i="1"/>
  <c r="S53" i="1"/>
  <c r="R53" i="1"/>
  <c r="Q53" i="1"/>
  <c r="P53" i="1"/>
  <c r="N53" i="1"/>
  <c r="M53" i="1"/>
  <c r="L53" i="1"/>
  <c r="K53" i="1"/>
  <c r="J53" i="1"/>
  <c r="I53" i="1"/>
  <c r="H53" i="1"/>
  <c r="G53" i="1"/>
  <c r="F53" i="1"/>
  <c r="Q94" i="1"/>
  <c r="AB36" i="1" l="1"/>
  <c r="AB33" i="1" s="1"/>
  <c r="AE34" i="1"/>
  <c r="AE53" i="1"/>
  <c r="AF53" i="1" s="1"/>
  <c r="AE35" i="1"/>
  <c r="AE37" i="1"/>
  <c r="AE36" i="1"/>
  <c r="F293" i="1"/>
  <c r="U324" i="1"/>
  <c r="T324" i="1"/>
  <c r="S324" i="1"/>
  <c r="R324" i="1"/>
  <c r="Q324" i="1"/>
  <c r="P324" i="1"/>
  <c r="O324" i="1"/>
  <c r="N324" i="1"/>
  <c r="M324" i="1"/>
  <c r="L324" i="1"/>
  <c r="K324" i="1"/>
  <c r="J324" i="1"/>
  <c r="I324" i="1"/>
  <c r="H324" i="1"/>
  <c r="G324" i="1"/>
  <c r="F324" i="1"/>
  <c r="AF37" i="1" l="1"/>
  <c r="AF35" i="1"/>
  <c r="AE324" i="1"/>
  <c r="AF324" i="1" s="1"/>
  <c r="AF34" i="1"/>
  <c r="AF36" i="1"/>
  <c r="U164" i="1"/>
  <c r="T164" i="1"/>
  <c r="S164" i="1"/>
  <c r="R164" i="1"/>
  <c r="Q164" i="1"/>
  <c r="P164" i="1"/>
  <c r="O164" i="1"/>
  <c r="N164" i="1"/>
  <c r="M164" i="1"/>
  <c r="L164" i="1"/>
  <c r="K164" i="1"/>
  <c r="J164" i="1"/>
  <c r="I164" i="1"/>
  <c r="H164" i="1"/>
  <c r="G164" i="1"/>
  <c r="F164" i="1"/>
  <c r="AE164" i="1" l="1"/>
  <c r="AF164" i="1" s="1"/>
  <c r="O181" i="1"/>
  <c r="AD366" i="1" l="1"/>
  <c r="U359" i="1"/>
  <c r="T359" i="1"/>
  <c r="S359" i="1"/>
  <c r="R359" i="1"/>
  <c r="Q359" i="1"/>
  <c r="P359" i="1"/>
  <c r="O359" i="1"/>
  <c r="N359" i="1"/>
  <c r="M359" i="1"/>
  <c r="L359" i="1"/>
  <c r="K359" i="1"/>
  <c r="J359" i="1"/>
  <c r="I359" i="1"/>
  <c r="H359" i="1"/>
  <c r="G359" i="1"/>
  <c r="F359" i="1"/>
  <c r="O269" i="1" l="1"/>
  <c r="F150" i="1" l="1"/>
  <c r="G150" i="1"/>
  <c r="H150" i="1"/>
  <c r="I150" i="1"/>
  <c r="J150" i="1"/>
  <c r="K150" i="1"/>
  <c r="L150" i="1"/>
  <c r="M150" i="1"/>
  <c r="N150" i="1"/>
  <c r="F151" i="1"/>
  <c r="G151" i="1"/>
  <c r="H151" i="1"/>
  <c r="I151" i="1"/>
  <c r="J151" i="1"/>
  <c r="K151" i="1"/>
  <c r="L151" i="1"/>
  <c r="M151" i="1"/>
  <c r="N151" i="1"/>
  <c r="F152" i="1"/>
  <c r="G152" i="1"/>
  <c r="H152" i="1"/>
  <c r="I152" i="1"/>
  <c r="J152" i="1"/>
  <c r="K152" i="1"/>
  <c r="L152" i="1"/>
  <c r="M152" i="1"/>
  <c r="N152" i="1"/>
  <c r="U48" i="1"/>
  <c r="T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U23" i="1"/>
  <c r="T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U22" i="1"/>
  <c r="U17" i="1" s="1"/>
  <c r="T22" i="1"/>
  <c r="T17" i="1" s="1"/>
  <c r="S22" i="1"/>
  <c r="S17" i="1" s="1"/>
  <c r="R22" i="1"/>
  <c r="R17" i="1" s="1"/>
  <c r="Q22" i="1"/>
  <c r="Q17" i="1" s="1"/>
  <c r="P22" i="1"/>
  <c r="S21" i="1"/>
  <c r="R21" i="1"/>
  <c r="Q21" i="1"/>
  <c r="P21" i="1"/>
  <c r="U20" i="1"/>
  <c r="U15" i="1" s="1"/>
  <c r="T20" i="1"/>
  <c r="T15" i="1" s="1"/>
  <c r="S20" i="1"/>
  <c r="S15" i="1" s="1"/>
  <c r="R20" i="1"/>
  <c r="R15" i="1" s="1"/>
  <c r="Q20" i="1"/>
  <c r="P20" i="1"/>
  <c r="U19" i="1"/>
  <c r="T19" i="1"/>
  <c r="S19" i="1"/>
  <c r="R19" i="1"/>
  <c r="R14" i="1" s="1"/>
  <c r="P19" i="1"/>
  <c r="AB19" i="1" s="1"/>
  <c r="O18" i="1"/>
  <c r="O17" i="1" s="1"/>
  <c r="N18" i="1"/>
  <c r="N17" i="1" s="1"/>
  <c r="M18" i="1"/>
  <c r="M17" i="1" s="1"/>
  <c r="M16" i="1" s="1"/>
  <c r="L18" i="1"/>
  <c r="L17" i="1" s="1"/>
  <c r="L16" i="1" s="1"/>
  <c r="K18" i="1"/>
  <c r="K17" i="1" s="1"/>
  <c r="K16" i="1" s="1"/>
  <c r="J18" i="1"/>
  <c r="J17" i="1" s="1"/>
  <c r="J16" i="1" s="1"/>
  <c r="I18" i="1"/>
  <c r="I17" i="1" s="1"/>
  <c r="I16" i="1" s="1"/>
  <c r="H18" i="1"/>
  <c r="H17" i="1" s="1"/>
  <c r="H16" i="1" s="1"/>
  <c r="G18" i="1"/>
  <c r="G17" i="1" s="1"/>
  <c r="G16" i="1" s="1"/>
  <c r="F18" i="1"/>
  <c r="F17" i="1" s="1"/>
  <c r="O16" i="1"/>
  <c r="Q16" i="1" l="1"/>
  <c r="AB21" i="1"/>
  <c r="Q14" i="1"/>
  <c r="Q15" i="1"/>
  <c r="AB20" i="1"/>
  <c r="AE28" i="1"/>
  <c r="AF28" i="1" s="1"/>
  <c r="P17" i="1"/>
  <c r="AE17" i="1" s="1"/>
  <c r="AE22" i="1"/>
  <c r="AE43" i="1"/>
  <c r="AF43" i="1" s="1"/>
  <c r="F16" i="1"/>
  <c r="AE20" i="1"/>
  <c r="P15" i="1"/>
  <c r="AB15" i="1" s="1"/>
  <c r="P14" i="1"/>
  <c r="AB14" i="1" s="1"/>
  <c r="AE19" i="1"/>
  <c r="AE38" i="1"/>
  <c r="AF38" i="1" s="1"/>
  <c r="AE21" i="1"/>
  <c r="AE23" i="1"/>
  <c r="AF23" i="1" s="1"/>
  <c r="P16" i="1"/>
  <c r="G15" i="1"/>
  <c r="I15" i="1"/>
  <c r="K15" i="1"/>
  <c r="H15" i="1"/>
  <c r="J15" i="1"/>
  <c r="L15" i="1"/>
  <c r="M15" i="1"/>
  <c r="S16" i="1"/>
  <c r="U33" i="1"/>
  <c r="N16" i="1"/>
  <c r="R18" i="1"/>
  <c r="R13" i="1" s="1"/>
  <c r="O15" i="1"/>
  <c r="T33" i="1"/>
  <c r="Q18" i="1"/>
  <c r="Q13" i="1" s="1"/>
  <c r="S33" i="1"/>
  <c r="P18" i="1"/>
  <c r="P13" i="1" s="1"/>
  <c r="T18" i="1"/>
  <c r="S18" i="1"/>
  <c r="U18" i="1"/>
  <c r="T14" i="1"/>
  <c r="R16" i="1"/>
  <c r="S48" i="1"/>
  <c r="AE48" i="1" s="1"/>
  <c r="AF48" i="1" s="1"/>
  <c r="S14" i="1"/>
  <c r="U14" i="1"/>
  <c r="F196" i="1"/>
  <c r="F181" i="1"/>
  <c r="F81" i="1"/>
  <c r="AB18" i="1" l="1"/>
  <c r="AF21" i="1"/>
  <c r="F15" i="1"/>
  <c r="AE18" i="1"/>
  <c r="AF20" i="1"/>
  <c r="AF17" i="1"/>
  <c r="AF22" i="1"/>
  <c r="AF19" i="1"/>
  <c r="F176" i="1"/>
  <c r="AE33" i="1"/>
  <c r="AF33" i="1" s="1"/>
  <c r="I14" i="1"/>
  <c r="H14" i="1"/>
  <c r="M14" i="1"/>
  <c r="O14" i="1"/>
  <c r="J14" i="1"/>
  <c r="G14" i="1"/>
  <c r="U13" i="1"/>
  <c r="L14" i="1"/>
  <c r="K14" i="1"/>
  <c r="F14" i="1"/>
  <c r="T13" i="1"/>
  <c r="T16" i="1"/>
  <c r="U16" i="1"/>
  <c r="N15" i="1"/>
  <c r="S13" i="1"/>
  <c r="AB16" i="1" l="1"/>
  <c r="AB13" i="1"/>
  <c r="AF18" i="1"/>
  <c r="AE15" i="1"/>
  <c r="F171" i="1"/>
  <c r="AE16" i="1"/>
  <c r="H13" i="1"/>
  <c r="K13" i="1"/>
  <c r="L13" i="1"/>
  <c r="F13" i="1"/>
  <c r="J13" i="1"/>
  <c r="O13" i="1"/>
  <c r="I13" i="1"/>
  <c r="G13" i="1"/>
  <c r="M13" i="1"/>
  <c r="N14" i="1"/>
  <c r="AE14" i="1" s="1"/>
  <c r="P279" i="1"/>
  <c r="P269" i="1"/>
  <c r="AF15" i="1" l="1"/>
  <c r="AF14" i="1"/>
  <c r="AF16" i="1"/>
  <c r="N13" i="1"/>
  <c r="AE13" i="1" s="1"/>
  <c r="P66" i="1"/>
  <c r="AF13" i="1" l="1"/>
  <c r="O311" i="1"/>
  <c r="O197" i="1" l="1"/>
  <c r="N292" i="1" l="1"/>
  <c r="O292" i="1" l="1"/>
  <c r="K279" i="1" l="1"/>
  <c r="J279" i="1"/>
  <c r="I279" i="1"/>
  <c r="H279" i="1"/>
  <c r="G279" i="1"/>
  <c r="F279" i="1"/>
  <c r="AE279" i="1" l="1"/>
  <c r="AF279" i="1" s="1"/>
  <c r="T67" i="1"/>
  <c r="N66" i="1" l="1"/>
  <c r="AA32" i="7" l="1"/>
  <c r="AA26" i="7"/>
  <c r="AA27" i="7"/>
  <c r="AA28" i="7"/>
  <c r="AA29" i="7"/>
  <c r="AA30" i="7"/>
  <c r="AA25" i="7"/>
  <c r="Y33" i="7"/>
  <c r="Y30" i="7"/>
  <c r="Y29" i="7"/>
  <c r="Y28" i="7"/>
  <c r="Y27" i="7"/>
  <c r="Y26" i="7"/>
  <c r="Y25" i="7"/>
  <c r="O312" i="1" l="1"/>
  <c r="O287" i="1" s="1"/>
  <c r="P150" i="1" l="1"/>
  <c r="Q150" i="1"/>
  <c r="R150" i="1"/>
  <c r="S150" i="1"/>
  <c r="T150" i="1"/>
  <c r="U150" i="1"/>
  <c r="P151" i="1"/>
  <c r="Q151" i="1"/>
  <c r="R151" i="1"/>
  <c r="S151" i="1"/>
  <c r="T151" i="1"/>
  <c r="U151" i="1"/>
  <c r="P152" i="1"/>
  <c r="Q152" i="1"/>
  <c r="R152" i="1"/>
  <c r="P153" i="1"/>
  <c r="Q153" i="1"/>
  <c r="R153" i="1"/>
  <c r="S153" i="1"/>
  <c r="T153" i="1"/>
  <c r="U153" i="1"/>
  <c r="O150" i="1"/>
  <c r="O151" i="1"/>
  <c r="O152" i="1"/>
  <c r="O153" i="1"/>
  <c r="O137" i="1"/>
  <c r="R159" i="1"/>
  <c r="Q159" i="1"/>
  <c r="P159" i="1"/>
  <c r="O159" i="1"/>
  <c r="N159" i="1"/>
  <c r="M159" i="1"/>
  <c r="L159" i="1"/>
  <c r="K159" i="1"/>
  <c r="J159" i="1"/>
  <c r="I159" i="1"/>
  <c r="H159" i="1"/>
  <c r="G159" i="1"/>
  <c r="F159" i="1"/>
  <c r="U154" i="1"/>
  <c r="T154" i="1"/>
  <c r="S154" i="1"/>
  <c r="R154" i="1"/>
  <c r="Q154" i="1"/>
  <c r="P154" i="1"/>
  <c r="O154" i="1"/>
  <c r="N154" i="1"/>
  <c r="M154" i="1"/>
  <c r="L154" i="1"/>
  <c r="K154" i="1"/>
  <c r="J154" i="1"/>
  <c r="I154" i="1"/>
  <c r="H154" i="1"/>
  <c r="G154" i="1"/>
  <c r="F154" i="1"/>
  <c r="AE154" i="1" s="1"/>
  <c r="U43" i="7"/>
  <c r="Q43" i="7"/>
  <c r="R43" i="7"/>
  <c r="S43" i="7"/>
  <c r="P43" i="7"/>
  <c r="S38" i="7"/>
  <c r="Y19" i="7"/>
  <c r="W19" i="7"/>
  <c r="Q19" i="7"/>
  <c r="R19" i="7"/>
  <c r="S19" i="7"/>
  <c r="T19" i="7"/>
  <c r="P19" i="7"/>
  <c r="S42" i="7"/>
  <c r="R38" i="7"/>
  <c r="Q38" i="7"/>
  <c r="P38" i="7"/>
  <c r="T37" i="7"/>
  <c r="U37" i="7" s="1"/>
  <c r="T36" i="7"/>
  <c r="U36" i="7" s="1"/>
  <c r="T35" i="7"/>
  <c r="U35" i="7" s="1"/>
  <c r="T34" i="7"/>
  <c r="U34" i="7" s="1"/>
  <c r="T33" i="7"/>
  <c r="U33" i="7" s="1"/>
  <c r="T32" i="7"/>
  <c r="U32" i="7" s="1"/>
  <c r="T31" i="7"/>
  <c r="U31" i="7" s="1"/>
  <c r="T30" i="7"/>
  <c r="U30" i="7" s="1"/>
  <c r="T29" i="7"/>
  <c r="U29" i="7" s="1"/>
  <c r="T28" i="7"/>
  <c r="U28" i="7" s="1"/>
  <c r="T27" i="7"/>
  <c r="U27" i="7" s="1"/>
  <c r="T26" i="7"/>
  <c r="U26" i="7" s="1"/>
  <c r="T25" i="7"/>
  <c r="U25" i="7" s="1"/>
  <c r="AB152" i="1" l="1"/>
  <c r="AB149" i="1" s="1"/>
  <c r="AE151" i="1"/>
  <c r="F149" i="1"/>
  <c r="AE150" i="1"/>
  <c r="L149" i="1"/>
  <c r="AE153" i="1"/>
  <c r="N149" i="1"/>
  <c r="K149" i="1"/>
  <c r="M149" i="1"/>
  <c r="AE152" i="1"/>
  <c r="R149" i="1"/>
  <c r="Q149" i="1"/>
  <c r="H149" i="1"/>
  <c r="G149" i="1"/>
  <c r="I149" i="1"/>
  <c r="J149" i="1"/>
  <c r="AF154" i="1"/>
  <c r="P149" i="1"/>
  <c r="O149" i="1"/>
  <c r="S159" i="1"/>
  <c r="S149" i="1" s="1"/>
  <c r="T38" i="7"/>
  <c r="U38" i="7" s="1"/>
  <c r="Q17" i="7"/>
  <c r="R17" i="7"/>
  <c r="T17" i="7" s="1"/>
  <c r="U17" i="7" s="1"/>
  <c r="S17" i="7"/>
  <c r="P17" i="7"/>
  <c r="U9" i="7"/>
  <c r="U5" i="7"/>
  <c r="U7" i="7"/>
  <c r="T5" i="7"/>
  <c r="T6" i="7"/>
  <c r="U6" i="7" s="1"/>
  <c r="T7" i="7"/>
  <c r="T8" i="7"/>
  <c r="U8" i="7" s="1"/>
  <c r="T9" i="7"/>
  <c r="T10" i="7"/>
  <c r="U10" i="7" s="1"/>
  <c r="T11" i="7"/>
  <c r="U11" i="7" s="1"/>
  <c r="T12" i="7"/>
  <c r="U12" i="7" s="1"/>
  <c r="T13" i="7"/>
  <c r="U13" i="7" s="1"/>
  <c r="T14" i="7"/>
  <c r="U14" i="7" s="1"/>
  <c r="T15" i="7"/>
  <c r="U15" i="7" s="1"/>
  <c r="T16" i="7"/>
  <c r="U16" i="7" s="1"/>
  <c r="T4" i="7"/>
  <c r="U4" i="7" s="1"/>
  <c r="M17" i="7"/>
  <c r="L17" i="7"/>
  <c r="AF151" i="1" l="1"/>
  <c r="AF150" i="1"/>
  <c r="AF152" i="1"/>
  <c r="AF153" i="1"/>
  <c r="U159" i="1"/>
  <c r="U149" i="1" s="1"/>
  <c r="T159" i="1"/>
  <c r="T149" i="1" s="1"/>
  <c r="AE149" i="1" s="1"/>
  <c r="H9" i="7"/>
  <c r="H7" i="7"/>
  <c r="F5" i="7"/>
  <c r="F6" i="7"/>
  <c r="F7" i="7"/>
  <c r="F4" i="7"/>
  <c r="D7" i="7"/>
  <c r="D14" i="7" s="1"/>
  <c r="AE159" i="1" l="1"/>
  <c r="AF159" i="1" s="1"/>
  <c r="P247" i="1"/>
  <c r="AB247" i="1" s="1"/>
  <c r="AB244" i="1" s="1"/>
  <c r="P122" i="1" l="1"/>
  <c r="Q122" i="1"/>
  <c r="Q66" i="1"/>
  <c r="P67" i="1"/>
  <c r="AF107" i="1" l="1"/>
  <c r="S322" i="1" l="1"/>
  <c r="S192" i="1"/>
  <c r="P82" i="1" l="1"/>
  <c r="S302" i="1" l="1"/>
  <c r="T322" i="1"/>
  <c r="T192" i="1"/>
  <c r="S207" i="1"/>
  <c r="P197" i="1"/>
  <c r="Q197" i="1"/>
  <c r="P182" i="1"/>
  <c r="P312" i="1"/>
  <c r="Q312" i="1"/>
  <c r="R312" i="1"/>
  <c r="U192" i="1" l="1"/>
  <c r="AE192" i="1"/>
  <c r="T302" i="1"/>
  <c r="U302" i="1" s="1"/>
  <c r="AE302" i="1"/>
  <c r="T207" i="1"/>
  <c r="U207" i="1" s="1"/>
  <c r="T312" i="1"/>
  <c r="U322" i="1"/>
  <c r="U312" i="1" s="1"/>
  <c r="S312" i="1"/>
  <c r="O262" i="1"/>
  <c r="O247" i="1"/>
  <c r="AF192" i="1" l="1"/>
  <c r="AF302" i="1"/>
  <c r="AE322" i="1"/>
  <c r="AF207" i="1"/>
  <c r="AE207" i="1"/>
  <c r="O74" i="1"/>
  <c r="AF322" i="1" l="1"/>
  <c r="G330" i="1"/>
  <c r="H330" i="1"/>
  <c r="I330" i="1"/>
  <c r="J330" i="1"/>
  <c r="K330" i="1"/>
  <c r="L330" i="1"/>
  <c r="M330" i="1"/>
  <c r="N330" i="1"/>
  <c r="O330" i="1"/>
  <c r="P330" i="1"/>
  <c r="Q330" i="1"/>
  <c r="R330" i="1"/>
  <c r="S330" i="1"/>
  <c r="T330" i="1"/>
  <c r="U330" i="1"/>
  <c r="G331" i="1"/>
  <c r="H331" i="1"/>
  <c r="I331" i="1"/>
  <c r="J331" i="1"/>
  <c r="K331" i="1"/>
  <c r="L331" i="1"/>
  <c r="M331" i="1"/>
  <c r="N331" i="1"/>
  <c r="O331" i="1"/>
  <c r="P331" i="1"/>
  <c r="Q331" i="1"/>
  <c r="R331" i="1"/>
  <c r="S331" i="1"/>
  <c r="T331" i="1"/>
  <c r="U331" i="1"/>
  <c r="G332" i="1"/>
  <c r="H332" i="1"/>
  <c r="I332" i="1"/>
  <c r="J332" i="1"/>
  <c r="K332" i="1"/>
  <c r="L332" i="1"/>
  <c r="M332" i="1"/>
  <c r="N332" i="1"/>
  <c r="O332" i="1"/>
  <c r="P332" i="1"/>
  <c r="Q332" i="1"/>
  <c r="R332" i="1"/>
  <c r="S332" i="1"/>
  <c r="T332" i="1"/>
  <c r="U332" i="1"/>
  <c r="G333" i="1"/>
  <c r="H333" i="1"/>
  <c r="I333" i="1"/>
  <c r="J333" i="1"/>
  <c r="K333" i="1"/>
  <c r="L333" i="1"/>
  <c r="M333" i="1"/>
  <c r="N333" i="1"/>
  <c r="O333" i="1"/>
  <c r="P333" i="1"/>
  <c r="Q333" i="1"/>
  <c r="R333" i="1"/>
  <c r="S333" i="1"/>
  <c r="T333" i="1"/>
  <c r="U333" i="1"/>
  <c r="F330" i="1"/>
  <c r="F331" i="1"/>
  <c r="F332" i="1"/>
  <c r="F333" i="1"/>
  <c r="G310" i="1"/>
  <c r="H310" i="1"/>
  <c r="I310" i="1"/>
  <c r="J310" i="1"/>
  <c r="K310" i="1"/>
  <c r="L310" i="1"/>
  <c r="M310" i="1"/>
  <c r="N310" i="1"/>
  <c r="O310" i="1"/>
  <c r="P310" i="1"/>
  <c r="Q310" i="1"/>
  <c r="R310" i="1"/>
  <c r="S310" i="1"/>
  <c r="T310" i="1"/>
  <c r="U310" i="1"/>
  <c r="G311" i="1"/>
  <c r="H311" i="1"/>
  <c r="I311" i="1"/>
  <c r="J311" i="1"/>
  <c r="K311" i="1"/>
  <c r="L311" i="1"/>
  <c r="M311" i="1"/>
  <c r="N311" i="1"/>
  <c r="P311" i="1"/>
  <c r="Q311" i="1"/>
  <c r="R311" i="1"/>
  <c r="S311" i="1"/>
  <c r="T311" i="1"/>
  <c r="U311" i="1"/>
  <c r="G312" i="1"/>
  <c r="H312" i="1"/>
  <c r="I312" i="1"/>
  <c r="J312" i="1"/>
  <c r="K312" i="1"/>
  <c r="L312" i="1"/>
  <c r="M312" i="1"/>
  <c r="N312" i="1"/>
  <c r="N287" i="1" s="1"/>
  <c r="G313" i="1"/>
  <c r="H313" i="1"/>
  <c r="I313" i="1"/>
  <c r="J313" i="1"/>
  <c r="K313" i="1"/>
  <c r="L313" i="1"/>
  <c r="M313" i="1"/>
  <c r="N313" i="1"/>
  <c r="O313" i="1"/>
  <c r="P313" i="1"/>
  <c r="Q313" i="1"/>
  <c r="R313" i="1"/>
  <c r="S313" i="1"/>
  <c r="T313" i="1"/>
  <c r="U313" i="1"/>
  <c r="F319" i="1"/>
  <c r="G319" i="1"/>
  <c r="H319" i="1"/>
  <c r="I319" i="1"/>
  <c r="J319" i="1"/>
  <c r="K319" i="1"/>
  <c r="L319" i="1"/>
  <c r="M319" i="1"/>
  <c r="F310" i="1"/>
  <c r="F311" i="1"/>
  <c r="F312" i="1"/>
  <c r="F313" i="1"/>
  <c r="G290" i="1"/>
  <c r="G285" i="1" s="1"/>
  <c r="H290" i="1"/>
  <c r="H285" i="1" s="1"/>
  <c r="I290" i="1"/>
  <c r="J290" i="1"/>
  <c r="J285" i="1" s="1"/>
  <c r="K290" i="1"/>
  <c r="K285" i="1" s="1"/>
  <c r="L290" i="1"/>
  <c r="L285" i="1" s="1"/>
  <c r="M290" i="1"/>
  <c r="M285" i="1" s="1"/>
  <c r="N290" i="1"/>
  <c r="N285" i="1" s="1"/>
  <c r="O290" i="1"/>
  <c r="O285" i="1" s="1"/>
  <c r="P290" i="1"/>
  <c r="P285" i="1" s="1"/>
  <c r="Q290" i="1"/>
  <c r="Q285" i="1" s="1"/>
  <c r="R290" i="1"/>
  <c r="R285" i="1" s="1"/>
  <c r="S290" i="1"/>
  <c r="S285" i="1" s="1"/>
  <c r="T290" i="1"/>
  <c r="T285" i="1" s="1"/>
  <c r="U290" i="1"/>
  <c r="U285" i="1" s="1"/>
  <c r="G291" i="1"/>
  <c r="G286" i="1" s="1"/>
  <c r="H291" i="1"/>
  <c r="H286" i="1" s="1"/>
  <c r="I291" i="1"/>
  <c r="I286" i="1" s="1"/>
  <c r="J291" i="1"/>
  <c r="J286" i="1" s="1"/>
  <c r="K291" i="1"/>
  <c r="K286" i="1" s="1"/>
  <c r="L291" i="1"/>
  <c r="L286" i="1" s="1"/>
  <c r="M291" i="1"/>
  <c r="M286" i="1" s="1"/>
  <c r="N291" i="1"/>
  <c r="N286" i="1" s="1"/>
  <c r="O291" i="1"/>
  <c r="O286" i="1" s="1"/>
  <c r="P291" i="1"/>
  <c r="Q291" i="1"/>
  <c r="R291" i="1"/>
  <c r="R286" i="1" s="1"/>
  <c r="S291" i="1"/>
  <c r="S286" i="1" s="1"/>
  <c r="T291" i="1"/>
  <c r="U291" i="1"/>
  <c r="G292" i="1"/>
  <c r="H292" i="1"/>
  <c r="I292" i="1"/>
  <c r="J292" i="1"/>
  <c r="K292" i="1"/>
  <c r="K287" i="1" s="1"/>
  <c r="L292" i="1"/>
  <c r="L287" i="1" s="1"/>
  <c r="M292" i="1"/>
  <c r="P292" i="1"/>
  <c r="P287" i="1" s="1"/>
  <c r="Q292" i="1"/>
  <c r="Q287" i="1" s="1"/>
  <c r="R292" i="1"/>
  <c r="R287" i="1" s="1"/>
  <c r="S292" i="1"/>
  <c r="S287" i="1" s="1"/>
  <c r="T292" i="1"/>
  <c r="T287" i="1" s="1"/>
  <c r="U292" i="1"/>
  <c r="U287" i="1" s="1"/>
  <c r="G293" i="1"/>
  <c r="H293" i="1"/>
  <c r="H288" i="1" s="1"/>
  <c r="I293" i="1"/>
  <c r="I288" i="1" s="1"/>
  <c r="J293" i="1"/>
  <c r="K293" i="1"/>
  <c r="L293" i="1"/>
  <c r="M293" i="1"/>
  <c r="N293" i="1"/>
  <c r="O293" i="1"/>
  <c r="P293" i="1"/>
  <c r="P288" i="1" s="1"/>
  <c r="Q293" i="1"/>
  <c r="Q288" i="1" s="1"/>
  <c r="R293" i="1"/>
  <c r="S293" i="1"/>
  <c r="T293" i="1"/>
  <c r="U293" i="1"/>
  <c r="F290" i="1"/>
  <c r="F291" i="1"/>
  <c r="F292" i="1"/>
  <c r="G260" i="1"/>
  <c r="H260" i="1"/>
  <c r="I260" i="1"/>
  <c r="J260" i="1"/>
  <c r="K260" i="1"/>
  <c r="L260" i="1"/>
  <c r="M260" i="1"/>
  <c r="N260" i="1"/>
  <c r="O260" i="1"/>
  <c r="P260" i="1"/>
  <c r="Q260" i="1"/>
  <c r="R260" i="1"/>
  <c r="S260" i="1"/>
  <c r="T260" i="1"/>
  <c r="U260" i="1"/>
  <c r="G261" i="1"/>
  <c r="H261" i="1"/>
  <c r="I261" i="1"/>
  <c r="J261" i="1"/>
  <c r="K261" i="1"/>
  <c r="L261" i="1"/>
  <c r="M261" i="1"/>
  <c r="N261" i="1"/>
  <c r="O261" i="1"/>
  <c r="P261" i="1"/>
  <c r="Q261" i="1"/>
  <c r="R261" i="1"/>
  <c r="S261" i="1"/>
  <c r="T261" i="1"/>
  <c r="U261" i="1"/>
  <c r="G262" i="1"/>
  <c r="H262" i="1"/>
  <c r="I262" i="1"/>
  <c r="J262" i="1"/>
  <c r="K262" i="1"/>
  <c r="L262" i="1"/>
  <c r="M262" i="1"/>
  <c r="R262" i="1"/>
  <c r="S262" i="1"/>
  <c r="T262" i="1"/>
  <c r="U262" i="1"/>
  <c r="G263" i="1"/>
  <c r="H263" i="1"/>
  <c r="I263" i="1"/>
  <c r="J263" i="1"/>
  <c r="K263" i="1"/>
  <c r="L263" i="1"/>
  <c r="M263" i="1"/>
  <c r="N263" i="1"/>
  <c r="O263" i="1"/>
  <c r="F260" i="1"/>
  <c r="F261" i="1"/>
  <c r="F262" i="1"/>
  <c r="F263" i="1"/>
  <c r="G245" i="1"/>
  <c r="H245" i="1"/>
  <c r="I245" i="1"/>
  <c r="J245" i="1"/>
  <c r="K245" i="1"/>
  <c r="L245" i="1"/>
  <c r="M245" i="1"/>
  <c r="N245" i="1"/>
  <c r="O245" i="1"/>
  <c r="P245" i="1"/>
  <c r="Q245" i="1"/>
  <c r="R245" i="1"/>
  <c r="S245" i="1"/>
  <c r="T245" i="1"/>
  <c r="U245" i="1"/>
  <c r="G246" i="1"/>
  <c r="H246" i="1"/>
  <c r="I246" i="1"/>
  <c r="J246" i="1"/>
  <c r="K246" i="1"/>
  <c r="L246" i="1"/>
  <c r="M246" i="1"/>
  <c r="N246" i="1"/>
  <c r="O246" i="1"/>
  <c r="P246" i="1"/>
  <c r="Q246" i="1"/>
  <c r="R246" i="1"/>
  <c r="S246" i="1"/>
  <c r="T246" i="1"/>
  <c r="U246" i="1"/>
  <c r="G247" i="1"/>
  <c r="H247" i="1"/>
  <c r="I247" i="1"/>
  <c r="J247" i="1"/>
  <c r="K247" i="1"/>
  <c r="L247" i="1"/>
  <c r="M247" i="1"/>
  <c r="N247" i="1"/>
  <c r="F245" i="1"/>
  <c r="F246" i="1"/>
  <c r="F247" i="1"/>
  <c r="G248" i="1"/>
  <c r="H248" i="1"/>
  <c r="I248" i="1"/>
  <c r="J248" i="1"/>
  <c r="K248" i="1"/>
  <c r="L248" i="1"/>
  <c r="M248" i="1"/>
  <c r="N248" i="1"/>
  <c r="O248" i="1"/>
  <c r="P248" i="1"/>
  <c r="Q248" i="1"/>
  <c r="R248" i="1"/>
  <c r="S248" i="1"/>
  <c r="T248" i="1"/>
  <c r="U248" i="1"/>
  <c r="F248" i="1"/>
  <c r="AB332" i="1" l="1"/>
  <c r="AB329" i="1" s="1"/>
  <c r="AB262" i="1"/>
  <c r="AB259" i="1" s="1"/>
  <c r="I285" i="1"/>
  <c r="I287" i="1"/>
  <c r="P286" i="1"/>
  <c r="R288" i="1"/>
  <c r="J288" i="1"/>
  <c r="M287" i="1"/>
  <c r="T286" i="1"/>
  <c r="O288" i="1"/>
  <c r="T288" i="1"/>
  <c r="L288" i="1"/>
  <c r="S288" i="1"/>
  <c r="K288" i="1"/>
  <c r="G287" i="1"/>
  <c r="AE292" i="1"/>
  <c r="F287" i="1"/>
  <c r="G288" i="1"/>
  <c r="AE293" i="1"/>
  <c r="AE246" i="1"/>
  <c r="AE263" i="1"/>
  <c r="AE290" i="1"/>
  <c r="F285" i="1"/>
  <c r="N288" i="1"/>
  <c r="AE245" i="1"/>
  <c r="U288" i="1"/>
  <c r="M288" i="1"/>
  <c r="J287" i="1"/>
  <c r="Q286" i="1"/>
  <c r="AE247" i="1"/>
  <c r="AE291" i="1"/>
  <c r="F286" i="1"/>
  <c r="AE261" i="1"/>
  <c r="AE260" i="1"/>
  <c r="H287" i="1"/>
  <c r="AE313" i="1"/>
  <c r="AF313" i="1"/>
  <c r="F288" i="1"/>
  <c r="AE333" i="1"/>
  <c r="AE310" i="1"/>
  <c r="AE330" i="1"/>
  <c r="AE248" i="1"/>
  <c r="AE312" i="1"/>
  <c r="AE332" i="1"/>
  <c r="U286" i="1"/>
  <c r="AE311" i="1"/>
  <c r="AF311" i="1"/>
  <c r="AE331" i="1"/>
  <c r="H289" i="1"/>
  <c r="H329" i="1"/>
  <c r="H259" i="1"/>
  <c r="F259" i="1"/>
  <c r="P329" i="1"/>
  <c r="P289" i="1"/>
  <c r="Q259" i="1"/>
  <c r="F329" i="1"/>
  <c r="R329" i="1"/>
  <c r="Q329" i="1"/>
  <c r="O289" i="1"/>
  <c r="G289" i="1"/>
  <c r="G329" i="1"/>
  <c r="S309" i="1"/>
  <c r="O329" i="1"/>
  <c r="O259" i="1"/>
  <c r="G259" i="1"/>
  <c r="P309" i="1"/>
  <c r="H309" i="1"/>
  <c r="Q289" i="1"/>
  <c r="I289" i="1"/>
  <c r="I309" i="1"/>
  <c r="I259" i="1"/>
  <c r="O309" i="1"/>
  <c r="I329" i="1"/>
  <c r="F289" i="1"/>
  <c r="J329" i="1"/>
  <c r="L329" i="1"/>
  <c r="M329" i="1"/>
  <c r="K329" i="1"/>
  <c r="N329" i="1"/>
  <c r="U329" i="1"/>
  <c r="T329" i="1"/>
  <c r="S329" i="1"/>
  <c r="N309" i="1"/>
  <c r="Q309" i="1"/>
  <c r="K309" i="1"/>
  <c r="M309" i="1"/>
  <c r="L309" i="1"/>
  <c r="U309" i="1"/>
  <c r="T309" i="1"/>
  <c r="R309" i="1"/>
  <c r="J309" i="1"/>
  <c r="G309" i="1"/>
  <c r="F309" i="1"/>
  <c r="U289" i="1"/>
  <c r="M289" i="1"/>
  <c r="N289" i="1"/>
  <c r="T289" i="1"/>
  <c r="L289" i="1"/>
  <c r="S289" i="1"/>
  <c r="K289" i="1"/>
  <c r="R289" i="1"/>
  <c r="J289" i="1"/>
  <c r="T259" i="1"/>
  <c r="U259" i="1"/>
  <c r="L259" i="1"/>
  <c r="M259" i="1"/>
  <c r="P259" i="1"/>
  <c r="S259" i="1"/>
  <c r="K259" i="1"/>
  <c r="R259" i="1"/>
  <c r="J259" i="1"/>
  <c r="U244" i="1"/>
  <c r="T244" i="1"/>
  <c r="S244" i="1"/>
  <c r="R244" i="1"/>
  <c r="Q244" i="1"/>
  <c r="P244" i="1"/>
  <c r="O244" i="1"/>
  <c r="N244" i="1"/>
  <c r="M244" i="1"/>
  <c r="L244" i="1"/>
  <c r="K244" i="1"/>
  <c r="J244" i="1"/>
  <c r="I244" i="1"/>
  <c r="H244" i="1"/>
  <c r="G244" i="1"/>
  <c r="F244" i="1"/>
  <c r="G230" i="1"/>
  <c r="H230" i="1"/>
  <c r="I230" i="1"/>
  <c r="J230" i="1"/>
  <c r="K230" i="1"/>
  <c r="L230" i="1"/>
  <c r="M230" i="1"/>
  <c r="N230" i="1"/>
  <c r="O230" i="1"/>
  <c r="P230" i="1"/>
  <c r="Q230" i="1"/>
  <c r="R230" i="1"/>
  <c r="S230" i="1"/>
  <c r="T230" i="1"/>
  <c r="U230" i="1"/>
  <c r="G231" i="1"/>
  <c r="H231" i="1"/>
  <c r="I231" i="1"/>
  <c r="J231" i="1"/>
  <c r="K231" i="1"/>
  <c r="L231" i="1"/>
  <c r="M231" i="1"/>
  <c r="N231" i="1"/>
  <c r="O231" i="1"/>
  <c r="P231" i="1"/>
  <c r="Q231" i="1"/>
  <c r="R231" i="1"/>
  <c r="S231" i="1"/>
  <c r="T231" i="1"/>
  <c r="U231" i="1"/>
  <c r="G232" i="1"/>
  <c r="H232" i="1"/>
  <c r="I232" i="1"/>
  <c r="J232" i="1"/>
  <c r="K232" i="1"/>
  <c r="L232" i="1"/>
  <c r="M232" i="1"/>
  <c r="N232" i="1"/>
  <c r="O232" i="1"/>
  <c r="P232" i="1"/>
  <c r="Q232" i="1"/>
  <c r="R232" i="1"/>
  <c r="S232" i="1"/>
  <c r="T232" i="1"/>
  <c r="U232" i="1"/>
  <c r="G233" i="1"/>
  <c r="H233" i="1"/>
  <c r="I233" i="1"/>
  <c r="J233" i="1"/>
  <c r="K233" i="1"/>
  <c r="L233" i="1"/>
  <c r="M233" i="1"/>
  <c r="N233" i="1"/>
  <c r="O233" i="1"/>
  <c r="P233" i="1"/>
  <c r="Q233" i="1"/>
  <c r="R233" i="1"/>
  <c r="S233" i="1"/>
  <c r="T233" i="1"/>
  <c r="U233" i="1"/>
  <c r="F230" i="1"/>
  <c r="F231" i="1"/>
  <c r="F232" i="1"/>
  <c r="F233" i="1"/>
  <c r="G215" i="1"/>
  <c r="H215" i="1"/>
  <c r="I215" i="1"/>
  <c r="J215" i="1"/>
  <c r="J210" i="1" s="1"/>
  <c r="K215" i="1"/>
  <c r="L215" i="1"/>
  <c r="M215" i="1"/>
  <c r="M210" i="1" s="1"/>
  <c r="N215" i="1"/>
  <c r="N210" i="1" s="1"/>
  <c r="O215" i="1"/>
  <c r="P215" i="1"/>
  <c r="P210" i="1" s="1"/>
  <c r="Q215" i="1"/>
  <c r="Q210" i="1" s="1"/>
  <c r="R215" i="1"/>
  <c r="R210" i="1" s="1"/>
  <c r="S215" i="1"/>
  <c r="T215" i="1"/>
  <c r="T210" i="1" s="1"/>
  <c r="U215" i="1"/>
  <c r="U210" i="1" s="1"/>
  <c r="G216" i="1"/>
  <c r="H216" i="1"/>
  <c r="H211" i="1" s="1"/>
  <c r="I216" i="1"/>
  <c r="J216" i="1"/>
  <c r="K216" i="1"/>
  <c r="L216" i="1"/>
  <c r="M216" i="1"/>
  <c r="M211" i="1" s="1"/>
  <c r="N216" i="1"/>
  <c r="N211" i="1" s="1"/>
  <c r="O216" i="1"/>
  <c r="O211" i="1" s="1"/>
  <c r="P216" i="1"/>
  <c r="P211" i="1" s="1"/>
  <c r="Q216" i="1"/>
  <c r="R216" i="1"/>
  <c r="S216" i="1"/>
  <c r="S211" i="1" s="1"/>
  <c r="T216" i="1"/>
  <c r="T211" i="1" s="1"/>
  <c r="U216" i="1"/>
  <c r="U211" i="1" s="1"/>
  <c r="G217" i="1"/>
  <c r="G212" i="1" s="1"/>
  <c r="H217" i="1"/>
  <c r="H212" i="1" s="1"/>
  <c r="I217" i="1"/>
  <c r="I212" i="1" s="1"/>
  <c r="J217" i="1"/>
  <c r="K217" i="1"/>
  <c r="L217" i="1"/>
  <c r="M217" i="1"/>
  <c r="O217" i="1"/>
  <c r="Q217" i="1"/>
  <c r="R217" i="1"/>
  <c r="S217" i="1"/>
  <c r="T217" i="1"/>
  <c r="U217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F215" i="1"/>
  <c r="F216" i="1"/>
  <c r="F217" i="1"/>
  <c r="F218" i="1"/>
  <c r="G195" i="1"/>
  <c r="H195" i="1"/>
  <c r="I195" i="1"/>
  <c r="J195" i="1"/>
  <c r="K195" i="1"/>
  <c r="L195" i="1"/>
  <c r="M195" i="1"/>
  <c r="N195" i="1"/>
  <c r="O195" i="1"/>
  <c r="P195" i="1"/>
  <c r="Q195" i="1"/>
  <c r="R195" i="1"/>
  <c r="S195" i="1"/>
  <c r="T195" i="1"/>
  <c r="U195" i="1"/>
  <c r="G196" i="1"/>
  <c r="H196" i="1"/>
  <c r="I196" i="1"/>
  <c r="J196" i="1"/>
  <c r="K196" i="1"/>
  <c r="L196" i="1"/>
  <c r="M196" i="1"/>
  <c r="N196" i="1"/>
  <c r="O196" i="1"/>
  <c r="P196" i="1"/>
  <c r="Q196" i="1"/>
  <c r="R196" i="1"/>
  <c r="S196" i="1"/>
  <c r="T196" i="1"/>
  <c r="U196" i="1"/>
  <c r="G197" i="1"/>
  <c r="H197" i="1"/>
  <c r="I197" i="1"/>
  <c r="J197" i="1"/>
  <c r="K197" i="1"/>
  <c r="L197" i="1"/>
  <c r="M197" i="1"/>
  <c r="R197" i="1"/>
  <c r="S197" i="1"/>
  <c r="T197" i="1"/>
  <c r="U197" i="1"/>
  <c r="G198" i="1"/>
  <c r="H198" i="1"/>
  <c r="I198" i="1"/>
  <c r="J198" i="1"/>
  <c r="K198" i="1"/>
  <c r="L198" i="1"/>
  <c r="M198" i="1"/>
  <c r="N198" i="1"/>
  <c r="O198" i="1"/>
  <c r="P198" i="1"/>
  <c r="Q198" i="1"/>
  <c r="R198" i="1"/>
  <c r="S198" i="1"/>
  <c r="T198" i="1"/>
  <c r="U198" i="1"/>
  <c r="F195" i="1"/>
  <c r="F197" i="1"/>
  <c r="F198" i="1"/>
  <c r="G180" i="1"/>
  <c r="H180" i="1"/>
  <c r="I180" i="1"/>
  <c r="J180" i="1"/>
  <c r="K180" i="1"/>
  <c r="L180" i="1"/>
  <c r="M180" i="1"/>
  <c r="N180" i="1"/>
  <c r="O180" i="1"/>
  <c r="P180" i="1"/>
  <c r="Q180" i="1"/>
  <c r="R180" i="1"/>
  <c r="S180" i="1"/>
  <c r="T180" i="1"/>
  <c r="U180" i="1"/>
  <c r="G181" i="1"/>
  <c r="H181" i="1"/>
  <c r="I181" i="1"/>
  <c r="J181" i="1"/>
  <c r="K181" i="1"/>
  <c r="L181" i="1"/>
  <c r="M181" i="1"/>
  <c r="N181" i="1"/>
  <c r="P181" i="1"/>
  <c r="Q181" i="1"/>
  <c r="R181" i="1"/>
  <c r="S181" i="1"/>
  <c r="T181" i="1"/>
  <c r="U181" i="1"/>
  <c r="G182" i="1"/>
  <c r="H182" i="1"/>
  <c r="I182" i="1"/>
  <c r="J182" i="1"/>
  <c r="K182" i="1"/>
  <c r="L182" i="1"/>
  <c r="M182" i="1"/>
  <c r="O182" i="1"/>
  <c r="P177" i="1"/>
  <c r="P172" i="1" s="1"/>
  <c r="Q182" i="1"/>
  <c r="R182" i="1"/>
  <c r="S182" i="1"/>
  <c r="T182" i="1"/>
  <c r="U182" i="1"/>
  <c r="G183" i="1"/>
  <c r="H183" i="1"/>
  <c r="I183" i="1"/>
  <c r="J183" i="1"/>
  <c r="K183" i="1"/>
  <c r="L183" i="1"/>
  <c r="M183" i="1"/>
  <c r="N183" i="1"/>
  <c r="O183" i="1"/>
  <c r="P183" i="1"/>
  <c r="Q183" i="1"/>
  <c r="R183" i="1"/>
  <c r="S183" i="1"/>
  <c r="T183" i="1"/>
  <c r="U183" i="1"/>
  <c r="F180" i="1"/>
  <c r="F182" i="1"/>
  <c r="F183" i="1"/>
  <c r="G135" i="1"/>
  <c r="H135" i="1"/>
  <c r="I135" i="1"/>
  <c r="J135" i="1"/>
  <c r="K135" i="1"/>
  <c r="L135" i="1"/>
  <c r="M135" i="1"/>
  <c r="N135" i="1"/>
  <c r="O135" i="1"/>
  <c r="P135" i="1"/>
  <c r="Q135" i="1"/>
  <c r="R135" i="1"/>
  <c r="S135" i="1"/>
  <c r="T135" i="1"/>
  <c r="U135" i="1"/>
  <c r="G136" i="1"/>
  <c r="H136" i="1"/>
  <c r="I136" i="1"/>
  <c r="J136" i="1"/>
  <c r="K136" i="1"/>
  <c r="L136" i="1"/>
  <c r="M136" i="1"/>
  <c r="N136" i="1"/>
  <c r="O136" i="1"/>
  <c r="P136" i="1"/>
  <c r="Q136" i="1"/>
  <c r="R136" i="1"/>
  <c r="S136" i="1"/>
  <c r="T136" i="1"/>
  <c r="U136" i="1"/>
  <c r="G137" i="1"/>
  <c r="H137" i="1"/>
  <c r="I137" i="1"/>
  <c r="J137" i="1"/>
  <c r="K137" i="1"/>
  <c r="L137" i="1"/>
  <c r="M137" i="1"/>
  <c r="N137" i="1"/>
  <c r="P137" i="1"/>
  <c r="AB137" i="1" s="1"/>
  <c r="AB134" i="1" s="1"/>
  <c r="Q137" i="1"/>
  <c r="R137" i="1"/>
  <c r="S137" i="1"/>
  <c r="G138" i="1"/>
  <c r="H138" i="1"/>
  <c r="I138" i="1"/>
  <c r="J138" i="1"/>
  <c r="K138" i="1"/>
  <c r="L138" i="1"/>
  <c r="M138" i="1"/>
  <c r="N138" i="1"/>
  <c r="O138" i="1"/>
  <c r="P138" i="1"/>
  <c r="Q138" i="1"/>
  <c r="R138" i="1"/>
  <c r="S138" i="1"/>
  <c r="T138" i="1"/>
  <c r="U138" i="1"/>
  <c r="F135" i="1"/>
  <c r="F136" i="1"/>
  <c r="F137" i="1"/>
  <c r="F138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G121" i="1"/>
  <c r="H121" i="1"/>
  <c r="I121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G122" i="1"/>
  <c r="H122" i="1"/>
  <c r="I122" i="1"/>
  <c r="J122" i="1"/>
  <c r="K122" i="1"/>
  <c r="L122" i="1"/>
  <c r="M122" i="1"/>
  <c r="N122" i="1"/>
  <c r="O122" i="1"/>
  <c r="R122" i="1"/>
  <c r="S122" i="1"/>
  <c r="T122" i="1"/>
  <c r="U122" i="1"/>
  <c r="F120" i="1"/>
  <c r="F121" i="1"/>
  <c r="F122" i="1"/>
  <c r="G123" i="1"/>
  <c r="H123" i="1"/>
  <c r="I123" i="1"/>
  <c r="J123" i="1"/>
  <c r="K123" i="1"/>
  <c r="L123" i="1"/>
  <c r="M123" i="1"/>
  <c r="N123" i="1"/>
  <c r="O123" i="1"/>
  <c r="P123" i="1"/>
  <c r="Q123" i="1"/>
  <c r="R123" i="1"/>
  <c r="S123" i="1"/>
  <c r="T123" i="1"/>
  <c r="U123" i="1"/>
  <c r="F123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F80" i="1"/>
  <c r="G81" i="1"/>
  <c r="H81" i="1"/>
  <c r="I81" i="1"/>
  <c r="J81" i="1"/>
  <c r="L81" i="1"/>
  <c r="M81" i="1"/>
  <c r="O81" i="1"/>
  <c r="P81" i="1"/>
  <c r="Q81" i="1"/>
  <c r="R81" i="1"/>
  <c r="S81" i="1"/>
  <c r="T81" i="1"/>
  <c r="U81" i="1"/>
  <c r="G82" i="1"/>
  <c r="H82" i="1"/>
  <c r="I82" i="1"/>
  <c r="J82" i="1"/>
  <c r="K82" i="1"/>
  <c r="L82" i="1"/>
  <c r="M82" i="1"/>
  <c r="O82" i="1"/>
  <c r="Q82" i="1"/>
  <c r="R82" i="1"/>
  <c r="S82" i="1"/>
  <c r="T82" i="1"/>
  <c r="U82" i="1"/>
  <c r="F82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F83" i="1"/>
  <c r="G65" i="1"/>
  <c r="H65" i="1"/>
  <c r="I65" i="1"/>
  <c r="J65" i="1"/>
  <c r="K65" i="1"/>
  <c r="L65" i="1"/>
  <c r="M65" i="1"/>
  <c r="Q65" i="1"/>
  <c r="F65" i="1"/>
  <c r="G66" i="1"/>
  <c r="H66" i="1"/>
  <c r="I66" i="1"/>
  <c r="J66" i="1"/>
  <c r="K66" i="1"/>
  <c r="L66" i="1"/>
  <c r="M66" i="1"/>
  <c r="O66" i="1"/>
  <c r="R66" i="1"/>
  <c r="S66" i="1"/>
  <c r="T66" i="1"/>
  <c r="U66" i="1"/>
  <c r="F66" i="1"/>
  <c r="G67" i="1"/>
  <c r="I67" i="1"/>
  <c r="J67" i="1"/>
  <c r="K67" i="1"/>
  <c r="L67" i="1"/>
  <c r="M67" i="1"/>
  <c r="O67" i="1"/>
  <c r="U67" i="1"/>
  <c r="AB67" i="1" s="1"/>
  <c r="AB64" i="1" s="1"/>
  <c r="F67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F68" i="1"/>
  <c r="AB122" i="1" l="1"/>
  <c r="AB119" i="1" s="1"/>
  <c r="AB233" i="1"/>
  <c r="AB232" i="1"/>
  <c r="S210" i="1"/>
  <c r="AB210" i="1"/>
  <c r="R211" i="1"/>
  <c r="AB217" i="1"/>
  <c r="Q211" i="1"/>
  <c r="AB211" i="1" s="1"/>
  <c r="AB216" i="1"/>
  <c r="Q62" i="1"/>
  <c r="AB82" i="1"/>
  <c r="AB81" i="1"/>
  <c r="I61" i="1"/>
  <c r="AF248" i="1"/>
  <c r="AF247" i="1"/>
  <c r="S62" i="1"/>
  <c r="AF333" i="1"/>
  <c r="AF261" i="1"/>
  <c r="AF263" i="1"/>
  <c r="G62" i="1"/>
  <c r="M60" i="1"/>
  <c r="T213" i="1"/>
  <c r="T62" i="1"/>
  <c r="AF312" i="1"/>
  <c r="AE215" i="1"/>
  <c r="F61" i="1"/>
  <c r="AE66" i="1"/>
  <c r="AF245" i="1"/>
  <c r="O62" i="1"/>
  <c r="AE80" i="1"/>
  <c r="AE123" i="1"/>
  <c r="AE122" i="1"/>
  <c r="AE136" i="1"/>
  <c r="AE181" i="1"/>
  <c r="AE198" i="1"/>
  <c r="AE329" i="1"/>
  <c r="AF310" i="1"/>
  <c r="AF260" i="1"/>
  <c r="M62" i="1"/>
  <c r="M369" i="1" s="1"/>
  <c r="J60" i="1"/>
  <c r="R62" i="1"/>
  <c r="AE121" i="1"/>
  <c r="AE135" i="1"/>
  <c r="AE244" i="1"/>
  <c r="AF331" i="1"/>
  <c r="AE285" i="1"/>
  <c r="F284" i="1"/>
  <c r="AF293" i="1"/>
  <c r="AE68" i="1"/>
  <c r="F62" i="1"/>
  <c r="AE137" i="1"/>
  <c r="L62" i="1"/>
  <c r="H61" i="1"/>
  <c r="I60" i="1"/>
  <c r="K62" i="1"/>
  <c r="H60" i="1"/>
  <c r="AE183" i="1"/>
  <c r="AE196" i="1"/>
  <c r="AE218" i="1"/>
  <c r="AE231" i="1"/>
  <c r="AE309" i="1"/>
  <c r="AE288" i="1"/>
  <c r="AE286" i="1"/>
  <c r="AE287" i="1"/>
  <c r="AE138" i="1"/>
  <c r="AE289" i="1"/>
  <c r="U62" i="1"/>
  <c r="AF332" i="1"/>
  <c r="AE120" i="1"/>
  <c r="AE195" i="1"/>
  <c r="AF290" i="1"/>
  <c r="J62" i="1"/>
  <c r="O61" i="1"/>
  <c r="G60" i="1"/>
  <c r="AE230" i="1"/>
  <c r="AF330" i="1"/>
  <c r="AF246" i="1"/>
  <c r="AE172" i="1"/>
  <c r="AE232" i="1"/>
  <c r="I62" i="1"/>
  <c r="I369" i="1" s="1"/>
  <c r="AE83" i="1"/>
  <c r="AE180" i="1"/>
  <c r="AE216" i="1"/>
  <c r="AF291" i="1"/>
  <c r="AF292" i="1"/>
  <c r="AE233" i="1"/>
  <c r="K370" i="1"/>
  <c r="I370" i="1"/>
  <c r="J370" i="1"/>
  <c r="H370" i="1"/>
  <c r="Q370" i="1"/>
  <c r="M370" i="1"/>
  <c r="L370" i="1"/>
  <c r="I211" i="1"/>
  <c r="L212" i="1"/>
  <c r="K211" i="1"/>
  <c r="S212" i="1"/>
  <c r="R212" i="1"/>
  <c r="P212" i="1"/>
  <c r="P213" i="1"/>
  <c r="F211" i="1"/>
  <c r="S213" i="1"/>
  <c r="F213" i="1"/>
  <c r="Q212" i="1"/>
  <c r="Q213" i="1"/>
  <c r="I213" i="1"/>
  <c r="O212" i="1"/>
  <c r="U212" i="1"/>
  <c r="U213" i="1"/>
  <c r="T212" i="1"/>
  <c r="I214" i="1"/>
  <c r="I229" i="1"/>
  <c r="R213" i="1"/>
  <c r="F194" i="1"/>
  <c r="H134" i="1"/>
  <c r="Q178" i="1"/>
  <c r="Q173" i="1" s="1"/>
  <c r="Q63" i="1" s="1"/>
  <c r="G134" i="1"/>
  <c r="I178" i="1"/>
  <c r="I173" i="1" s="1"/>
  <c r="I169" i="1" s="1"/>
  <c r="Q194" i="1"/>
  <c r="O134" i="1"/>
  <c r="F178" i="1"/>
  <c r="I119" i="1"/>
  <c r="Q229" i="1"/>
  <c r="F214" i="1"/>
  <c r="H119" i="1"/>
  <c r="U178" i="1"/>
  <c r="U173" i="1" s="1"/>
  <c r="M178" i="1"/>
  <c r="M173" i="1" s="1"/>
  <c r="M63" i="1" s="1"/>
  <c r="T177" i="1"/>
  <c r="K177" i="1"/>
  <c r="R176" i="1"/>
  <c r="R61" i="1" s="1"/>
  <c r="R346" i="1" s="1"/>
  <c r="I175" i="1"/>
  <c r="H79" i="1"/>
  <c r="Q134" i="1"/>
  <c r="I134" i="1"/>
  <c r="T178" i="1"/>
  <c r="T173" i="1" s="1"/>
  <c r="T63" i="1" s="1"/>
  <c r="L178" i="1"/>
  <c r="L173" i="1" s="1"/>
  <c r="L63" i="1" s="1"/>
  <c r="S177" i="1"/>
  <c r="I176" i="1"/>
  <c r="J213" i="1"/>
  <c r="F134" i="1"/>
  <c r="G79" i="1"/>
  <c r="P134" i="1"/>
  <c r="S178" i="1"/>
  <c r="S173" i="1" s="1"/>
  <c r="S63" i="1" s="1"/>
  <c r="R177" i="1"/>
  <c r="H177" i="1"/>
  <c r="O176" i="1"/>
  <c r="G176" i="1"/>
  <c r="N175" i="1"/>
  <c r="H213" i="1"/>
  <c r="G119" i="1"/>
  <c r="Q176" i="1"/>
  <c r="P175" i="1"/>
  <c r="M213" i="1"/>
  <c r="F212" i="1"/>
  <c r="O229" i="1"/>
  <c r="F119" i="1"/>
  <c r="I179" i="1"/>
  <c r="O179" i="1"/>
  <c r="I194" i="1"/>
  <c r="P194" i="1"/>
  <c r="H194" i="1"/>
  <c r="O194" i="1"/>
  <c r="O119" i="1"/>
  <c r="I79" i="1"/>
  <c r="O79" i="1"/>
  <c r="P179" i="1"/>
  <c r="P119" i="1"/>
  <c r="K178" i="1"/>
  <c r="K173" i="1" s="1"/>
  <c r="K63" i="1" s="1"/>
  <c r="J177" i="1"/>
  <c r="H175" i="1"/>
  <c r="L213" i="1"/>
  <c r="K212" i="1"/>
  <c r="J211" i="1"/>
  <c r="I210" i="1"/>
  <c r="J176" i="1"/>
  <c r="J171" i="1" s="1"/>
  <c r="J61" i="1" s="1"/>
  <c r="I177" i="1"/>
  <c r="G175" i="1"/>
  <c r="O214" i="1"/>
  <c r="O210" i="1"/>
  <c r="F177" i="1"/>
  <c r="P178" i="1"/>
  <c r="P173" i="1" s="1"/>
  <c r="H178" i="1"/>
  <c r="H173" i="1" s="1"/>
  <c r="H169" i="1" s="1"/>
  <c r="O177" i="1"/>
  <c r="G177" i="1"/>
  <c r="N176" i="1"/>
  <c r="U175" i="1"/>
  <c r="M175" i="1"/>
  <c r="G211" i="1"/>
  <c r="R79" i="1"/>
  <c r="Q179" i="1"/>
  <c r="Q175" i="1"/>
  <c r="Q60" i="1" s="1"/>
  <c r="Q345" i="1" s="1"/>
  <c r="J178" i="1"/>
  <c r="J173" i="1" s="1"/>
  <c r="J63" i="1" s="1"/>
  <c r="H176" i="1"/>
  <c r="K213" i="1"/>
  <c r="J212" i="1"/>
  <c r="R119" i="1"/>
  <c r="Q214" i="1"/>
  <c r="G214" i="1"/>
  <c r="G210" i="1"/>
  <c r="M79" i="1"/>
  <c r="F179" i="1"/>
  <c r="O178" i="1"/>
  <c r="O173" i="1" s="1"/>
  <c r="O169" i="1" s="1"/>
  <c r="G178" i="1"/>
  <c r="G173" i="1" s="1"/>
  <c r="U176" i="1"/>
  <c r="U61" i="1" s="1"/>
  <c r="U346" i="1" s="1"/>
  <c r="M176" i="1"/>
  <c r="M171" i="1" s="1"/>
  <c r="T175" i="1"/>
  <c r="L175" i="1"/>
  <c r="L170" i="1" s="1"/>
  <c r="L60" i="1" s="1"/>
  <c r="S119" i="1"/>
  <c r="R178" i="1"/>
  <c r="R173" i="1" s="1"/>
  <c r="R63" i="1" s="1"/>
  <c r="P176" i="1"/>
  <c r="P61" i="1" s="1"/>
  <c r="P346" i="1" s="1"/>
  <c r="P351" i="1" s="1"/>
  <c r="P378" i="1" s="1"/>
  <c r="AB378" i="1" s="1"/>
  <c r="P214" i="1"/>
  <c r="Q79" i="1"/>
  <c r="Q119" i="1"/>
  <c r="G179" i="1"/>
  <c r="F175" i="1"/>
  <c r="N178" i="1"/>
  <c r="N173" i="1" s="1"/>
  <c r="N169" i="1" s="1"/>
  <c r="U177" i="1"/>
  <c r="M177" i="1"/>
  <c r="T176" i="1"/>
  <c r="T61" i="1" s="1"/>
  <c r="T346" i="1" s="1"/>
  <c r="L176" i="1"/>
  <c r="L171" i="1" s="1"/>
  <c r="L61" i="1" s="1"/>
  <c r="S175" i="1"/>
  <c r="K175" i="1"/>
  <c r="K170" i="1" s="1"/>
  <c r="K60" i="1" s="1"/>
  <c r="O213" i="1"/>
  <c r="G213" i="1"/>
  <c r="L210" i="1"/>
  <c r="F229" i="1"/>
  <c r="P229" i="1"/>
  <c r="Q177" i="1"/>
  <c r="O175" i="1"/>
  <c r="H210" i="1"/>
  <c r="Q369" i="1"/>
  <c r="H179" i="1"/>
  <c r="L177" i="1"/>
  <c r="S176" i="1"/>
  <c r="S61" i="1" s="1"/>
  <c r="S346" i="1" s="1"/>
  <c r="K176" i="1"/>
  <c r="K171" i="1" s="1"/>
  <c r="R175" i="1"/>
  <c r="J175" i="1"/>
  <c r="F210" i="1"/>
  <c r="N213" i="1"/>
  <c r="M212" i="1"/>
  <c r="L211" i="1"/>
  <c r="K210" i="1"/>
  <c r="H229" i="1"/>
  <c r="T229" i="1"/>
  <c r="U229" i="1"/>
  <c r="M229" i="1"/>
  <c r="L229" i="1"/>
  <c r="K229" i="1"/>
  <c r="R229" i="1"/>
  <c r="J229" i="1"/>
  <c r="N229" i="1"/>
  <c r="S229" i="1"/>
  <c r="G229" i="1"/>
  <c r="H214" i="1"/>
  <c r="U214" i="1"/>
  <c r="T214" i="1"/>
  <c r="L214" i="1"/>
  <c r="M214" i="1"/>
  <c r="S214" i="1"/>
  <c r="R214" i="1"/>
  <c r="J214" i="1"/>
  <c r="K214" i="1"/>
  <c r="T194" i="1"/>
  <c r="L194" i="1"/>
  <c r="M194" i="1"/>
  <c r="G194" i="1"/>
  <c r="S194" i="1"/>
  <c r="K194" i="1"/>
  <c r="R194" i="1"/>
  <c r="J194" i="1"/>
  <c r="U194" i="1"/>
  <c r="U179" i="1"/>
  <c r="M179" i="1"/>
  <c r="L179" i="1"/>
  <c r="R179" i="1"/>
  <c r="J179" i="1"/>
  <c r="T179" i="1"/>
  <c r="S179" i="1"/>
  <c r="K179" i="1"/>
  <c r="M134" i="1"/>
  <c r="U134" i="1"/>
  <c r="N134" i="1"/>
  <c r="T134" i="1"/>
  <c r="S134" i="1"/>
  <c r="J134" i="1"/>
  <c r="L134" i="1"/>
  <c r="R134" i="1"/>
  <c r="K134" i="1"/>
  <c r="T119" i="1"/>
  <c r="K119" i="1"/>
  <c r="L119" i="1"/>
  <c r="J119" i="1"/>
  <c r="N119" i="1"/>
  <c r="U119" i="1"/>
  <c r="M119" i="1"/>
  <c r="L79" i="1"/>
  <c r="F64" i="1"/>
  <c r="F79" i="1"/>
  <c r="J79" i="1"/>
  <c r="U79" i="1"/>
  <c r="S79" i="1"/>
  <c r="P79" i="1"/>
  <c r="T79" i="1"/>
  <c r="Q64" i="1"/>
  <c r="M64" i="1"/>
  <c r="L64" i="1"/>
  <c r="K64" i="1"/>
  <c r="J64" i="1"/>
  <c r="I64" i="1"/>
  <c r="G64" i="1"/>
  <c r="AF232" i="1" l="1"/>
  <c r="AB229" i="1"/>
  <c r="AB213" i="1"/>
  <c r="AB214" i="1"/>
  <c r="AB212" i="1"/>
  <c r="AB79" i="1"/>
  <c r="AB62" i="1"/>
  <c r="T348" i="1"/>
  <c r="T353" i="1" s="1"/>
  <c r="U63" i="1"/>
  <c r="U169" i="1"/>
  <c r="AF195" i="1"/>
  <c r="AF231" i="1"/>
  <c r="P348" i="1"/>
  <c r="P353" i="1" s="1"/>
  <c r="P380" i="1" s="1"/>
  <c r="AF181" i="1"/>
  <c r="J348" i="1"/>
  <c r="AF123" i="1"/>
  <c r="M169" i="1"/>
  <c r="G347" i="1"/>
  <c r="G352" i="1" s="1"/>
  <c r="K348" i="1"/>
  <c r="K353" i="1" s="1"/>
  <c r="P169" i="1"/>
  <c r="L348" i="1"/>
  <c r="L353" i="1" s="1"/>
  <c r="M345" i="1"/>
  <c r="M350" i="1" s="1"/>
  <c r="L346" i="1"/>
  <c r="L351" i="1" s="1"/>
  <c r="AF289" i="1"/>
  <c r="AF216" i="1"/>
  <c r="O63" i="1"/>
  <c r="O348" i="1" s="1"/>
  <c r="O353" i="1" s="1"/>
  <c r="L345" i="1"/>
  <c r="L350" i="1" s="1"/>
  <c r="AF244" i="1"/>
  <c r="O347" i="1"/>
  <c r="O352" i="1" s="1"/>
  <c r="O377" i="1" s="1"/>
  <c r="AF329" i="1"/>
  <c r="H346" i="1"/>
  <c r="H351" i="1" s="1"/>
  <c r="I346" i="1"/>
  <c r="I351" i="1" s="1"/>
  <c r="R169" i="1"/>
  <c r="M348" i="1"/>
  <c r="M353" i="1" s="1"/>
  <c r="AF68" i="1"/>
  <c r="G345" i="1"/>
  <c r="Q347" i="1"/>
  <c r="Q352" i="1" s="1"/>
  <c r="Q387" i="1" s="1"/>
  <c r="AF138" i="1"/>
  <c r="AF285" i="1"/>
  <c r="AF121" i="1"/>
  <c r="T347" i="1"/>
  <c r="S348" i="1"/>
  <c r="S353" i="1" s="1"/>
  <c r="J346" i="1"/>
  <c r="J351" i="1" s="1"/>
  <c r="H345" i="1"/>
  <c r="H350" i="1" s="1"/>
  <c r="L347" i="1"/>
  <c r="L352" i="1" s="1"/>
  <c r="F347" i="1"/>
  <c r="K345" i="1"/>
  <c r="K350" i="1" s="1"/>
  <c r="AF66" i="1"/>
  <c r="AE119" i="1"/>
  <c r="U348" i="1"/>
  <c r="U353" i="1" s="1"/>
  <c r="AE211" i="1"/>
  <c r="AF83" i="1"/>
  <c r="AF172" i="1"/>
  <c r="AF230" i="1"/>
  <c r="AF287" i="1"/>
  <c r="J345" i="1"/>
  <c r="J350" i="1" s="1"/>
  <c r="AF136" i="1"/>
  <c r="F346" i="1"/>
  <c r="H63" i="1"/>
  <c r="H348" i="1" s="1"/>
  <c r="H353" i="1" s="1"/>
  <c r="I345" i="1"/>
  <c r="AF80" i="1"/>
  <c r="AE134" i="1"/>
  <c r="AF309" i="1"/>
  <c r="AE175" i="1"/>
  <c r="F170" i="1"/>
  <c r="M61" i="1"/>
  <c r="M346" i="1" s="1"/>
  <c r="M351" i="1" s="1"/>
  <c r="AF218" i="1"/>
  <c r="K347" i="1"/>
  <c r="K352" i="1" s="1"/>
  <c r="AF122" i="1"/>
  <c r="AF215" i="1"/>
  <c r="AE210" i="1"/>
  <c r="K169" i="1"/>
  <c r="L169" i="1"/>
  <c r="R347" i="1"/>
  <c r="AF180" i="1"/>
  <c r="I347" i="1"/>
  <c r="I352" i="1" s="1"/>
  <c r="O346" i="1"/>
  <c r="O351" i="1" s="1"/>
  <c r="AF286" i="1"/>
  <c r="AF196" i="1"/>
  <c r="I63" i="1"/>
  <c r="I348" i="1" s="1"/>
  <c r="I353" i="1" s="1"/>
  <c r="AF137" i="1"/>
  <c r="M347" i="1"/>
  <c r="M352" i="1" s="1"/>
  <c r="AF198" i="1"/>
  <c r="AF183" i="1"/>
  <c r="G171" i="1"/>
  <c r="G169" i="1" s="1"/>
  <c r="AE176" i="1"/>
  <c r="S169" i="1"/>
  <c r="T169" i="1"/>
  <c r="J169" i="1"/>
  <c r="AE178" i="1"/>
  <c r="F173" i="1"/>
  <c r="R348" i="1"/>
  <c r="R353" i="1" s="1"/>
  <c r="G63" i="1"/>
  <c r="G348" i="1" s="1"/>
  <c r="G353" i="1" s="1"/>
  <c r="N63" i="1"/>
  <c r="N348" i="1" s="1"/>
  <c r="N353" i="1" s="1"/>
  <c r="J347" i="1"/>
  <c r="AF120" i="1"/>
  <c r="AF288" i="1"/>
  <c r="AF135" i="1"/>
  <c r="AF233" i="1"/>
  <c r="AE229" i="1"/>
  <c r="Q348" i="1"/>
  <c r="AE213" i="1"/>
  <c r="U347" i="1"/>
  <c r="S347" i="1"/>
  <c r="P347" i="1"/>
  <c r="AD348" i="1" s="1"/>
  <c r="L369" i="1"/>
  <c r="T351" i="1"/>
  <c r="J369" i="1"/>
  <c r="K369" i="1"/>
  <c r="G369" i="1"/>
  <c r="O369" i="1"/>
  <c r="G370" i="1"/>
  <c r="F370" i="1"/>
  <c r="J353" i="1"/>
  <c r="U351" i="1"/>
  <c r="R351" i="1"/>
  <c r="S351" i="1"/>
  <c r="J352" i="1"/>
  <c r="P209" i="1"/>
  <c r="O376" i="1" l="1"/>
  <c r="AB377" i="1"/>
  <c r="AB380" i="1"/>
  <c r="AB209" i="1"/>
  <c r="Q353" i="1"/>
  <c r="AB353" i="1" s="1"/>
  <c r="AB348" i="1"/>
  <c r="AB347" i="1"/>
  <c r="F352" i="1"/>
  <c r="F351" i="1"/>
  <c r="AF178" i="1"/>
  <c r="AF211" i="1"/>
  <c r="AF119" i="1"/>
  <c r="AF229" i="1"/>
  <c r="AF134" i="1"/>
  <c r="AF210" i="1"/>
  <c r="AF176" i="1"/>
  <c r="AF175" i="1"/>
  <c r="AE171" i="1"/>
  <c r="G61" i="1"/>
  <c r="Q169" i="1"/>
  <c r="Q61" i="1"/>
  <c r="AE170" i="1"/>
  <c r="F169" i="1"/>
  <c r="F60" i="1"/>
  <c r="AE173" i="1"/>
  <c r="F63" i="1"/>
  <c r="AF213" i="1"/>
  <c r="P352" i="1"/>
  <c r="P387" i="1" s="1"/>
  <c r="F369" i="1"/>
  <c r="I344" i="1"/>
  <c r="I350" i="1"/>
  <c r="I349" i="1" s="1"/>
  <c r="L349" i="1"/>
  <c r="M349" i="1"/>
  <c r="G350" i="1"/>
  <c r="J349" i="1"/>
  <c r="L344" i="1"/>
  <c r="M344" i="1"/>
  <c r="J344" i="1"/>
  <c r="U254" i="1"/>
  <c r="T254" i="1"/>
  <c r="S254" i="1"/>
  <c r="R254" i="1"/>
  <c r="Q254" i="1"/>
  <c r="O254" i="1"/>
  <c r="N254" i="1"/>
  <c r="M254" i="1"/>
  <c r="L254" i="1"/>
  <c r="K254" i="1"/>
  <c r="J254" i="1"/>
  <c r="I254" i="1"/>
  <c r="H254" i="1"/>
  <c r="G254" i="1"/>
  <c r="F254" i="1"/>
  <c r="U239" i="1"/>
  <c r="T239" i="1"/>
  <c r="S239" i="1"/>
  <c r="R239" i="1"/>
  <c r="P239" i="1"/>
  <c r="O239" i="1"/>
  <c r="N239" i="1"/>
  <c r="M239" i="1"/>
  <c r="L239" i="1"/>
  <c r="K239" i="1"/>
  <c r="J239" i="1"/>
  <c r="I239" i="1"/>
  <c r="H239" i="1"/>
  <c r="G239" i="1"/>
  <c r="F239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AB370" i="1" l="1"/>
  <c r="Q346" i="1"/>
  <c r="Q344" i="1" s="1"/>
  <c r="AB61" i="1"/>
  <c r="AB59" i="1" s="1"/>
  <c r="AF171" i="1"/>
  <c r="AF173" i="1"/>
  <c r="AE169" i="1"/>
  <c r="AE254" i="1"/>
  <c r="AF254" i="1" s="1"/>
  <c r="G346" i="1"/>
  <c r="AE144" i="1"/>
  <c r="AF144" i="1" s="1"/>
  <c r="F59" i="1"/>
  <c r="F345" i="1"/>
  <c r="AE129" i="1"/>
  <c r="AF170" i="1"/>
  <c r="AE63" i="1"/>
  <c r="F348" i="1"/>
  <c r="AE239" i="1"/>
  <c r="AF239" i="1" s="1"/>
  <c r="AD353" i="1"/>
  <c r="Q351" i="1" l="1"/>
  <c r="AB346" i="1"/>
  <c r="AF169" i="1"/>
  <c r="AF129" i="1"/>
  <c r="F344" i="1"/>
  <c r="F350" i="1"/>
  <c r="AE348" i="1"/>
  <c r="F353" i="1"/>
  <c r="AF63" i="1"/>
  <c r="G351" i="1"/>
  <c r="G344" i="1"/>
  <c r="N70" i="1"/>
  <c r="AB351" i="1" l="1"/>
  <c r="Q349" i="1"/>
  <c r="Q389" i="1" s="1"/>
  <c r="Q394" i="1" s="1"/>
  <c r="G349" i="1"/>
  <c r="AF348" i="1"/>
  <c r="AE353" i="1"/>
  <c r="AF353" i="1" s="1"/>
  <c r="AE70" i="1"/>
  <c r="F349" i="1"/>
  <c r="N65" i="1"/>
  <c r="O69" i="1"/>
  <c r="P69" i="1"/>
  <c r="Q69" i="1"/>
  <c r="R69" i="1"/>
  <c r="S69" i="1"/>
  <c r="T69" i="1"/>
  <c r="U69" i="1"/>
  <c r="F74" i="1"/>
  <c r="G74" i="1"/>
  <c r="H74" i="1"/>
  <c r="I74" i="1"/>
  <c r="J74" i="1"/>
  <c r="K74" i="1"/>
  <c r="L74" i="1"/>
  <c r="M74" i="1"/>
  <c r="N74" i="1"/>
  <c r="N67" i="1"/>
  <c r="O84" i="1"/>
  <c r="P84" i="1"/>
  <c r="Q84" i="1"/>
  <c r="R84" i="1"/>
  <c r="S84" i="1"/>
  <c r="T84" i="1"/>
  <c r="U84" i="1"/>
  <c r="F89" i="1"/>
  <c r="G89" i="1"/>
  <c r="H89" i="1"/>
  <c r="I89" i="1"/>
  <c r="J89" i="1"/>
  <c r="K89" i="1"/>
  <c r="L89" i="1"/>
  <c r="M89" i="1"/>
  <c r="N89" i="1"/>
  <c r="N81" i="1"/>
  <c r="N61" i="1" s="1"/>
  <c r="N346" i="1" s="1"/>
  <c r="N82" i="1"/>
  <c r="O124" i="1"/>
  <c r="P124" i="1"/>
  <c r="Q124" i="1"/>
  <c r="R124" i="1"/>
  <c r="S124" i="1"/>
  <c r="T124" i="1"/>
  <c r="U124" i="1"/>
  <c r="O139" i="1"/>
  <c r="P139" i="1"/>
  <c r="Q139" i="1"/>
  <c r="R139" i="1"/>
  <c r="S139" i="1"/>
  <c r="T139" i="1"/>
  <c r="U139" i="1"/>
  <c r="F189" i="1"/>
  <c r="G189" i="1"/>
  <c r="H189" i="1"/>
  <c r="I189" i="1"/>
  <c r="J189" i="1"/>
  <c r="K189" i="1"/>
  <c r="L189" i="1"/>
  <c r="M189" i="1"/>
  <c r="N189" i="1"/>
  <c r="O184" i="1"/>
  <c r="P184" i="1"/>
  <c r="Q184" i="1"/>
  <c r="R184" i="1"/>
  <c r="S184" i="1"/>
  <c r="T184" i="1"/>
  <c r="U184" i="1"/>
  <c r="N182" i="1"/>
  <c r="O199" i="1"/>
  <c r="P199" i="1"/>
  <c r="Q199" i="1"/>
  <c r="R199" i="1"/>
  <c r="S199" i="1"/>
  <c r="T199" i="1"/>
  <c r="U199" i="1"/>
  <c r="F204" i="1"/>
  <c r="G204" i="1"/>
  <c r="H204" i="1"/>
  <c r="I204" i="1"/>
  <c r="J204" i="1"/>
  <c r="K204" i="1"/>
  <c r="L204" i="1"/>
  <c r="M204" i="1"/>
  <c r="N204" i="1"/>
  <c r="N62" i="1" l="1"/>
  <c r="N60" i="1"/>
  <c r="AE82" i="1"/>
  <c r="F367" i="1"/>
  <c r="AF70" i="1"/>
  <c r="AE182" i="1"/>
  <c r="L367" i="1"/>
  <c r="K367" i="1"/>
  <c r="M367" i="1"/>
  <c r="N370" i="1"/>
  <c r="N199" i="1"/>
  <c r="N197" i="1"/>
  <c r="N369" i="1"/>
  <c r="N179" i="1"/>
  <c r="AE179" i="1" s="1"/>
  <c r="N79" i="1"/>
  <c r="N64" i="1"/>
  <c r="O219" i="1"/>
  <c r="P219" i="1"/>
  <c r="Q219" i="1"/>
  <c r="R219" i="1"/>
  <c r="S219" i="1"/>
  <c r="T219" i="1"/>
  <c r="U219" i="1"/>
  <c r="F224" i="1"/>
  <c r="G224" i="1"/>
  <c r="H224" i="1"/>
  <c r="I224" i="1"/>
  <c r="J224" i="1"/>
  <c r="K224" i="1"/>
  <c r="L224" i="1"/>
  <c r="M224" i="1"/>
  <c r="O234" i="1"/>
  <c r="P234" i="1"/>
  <c r="Q234" i="1"/>
  <c r="R234" i="1"/>
  <c r="S234" i="1"/>
  <c r="T234" i="1"/>
  <c r="U234" i="1"/>
  <c r="O249" i="1"/>
  <c r="P249" i="1"/>
  <c r="Q249" i="1"/>
  <c r="R249" i="1"/>
  <c r="S249" i="1"/>
  <c r="T249" i="1"/>
  <c r="U249" i="1"/>
  <c r="O264" i="1"/>
  <c r="P264" i="1"/>
  <c r="Q264" i="1"/>
  <c r="R264" i="1"/>
  <c r="S264" i="1"/>
  <c r="T264" i="1"/>
  <c r="U264" i="1"/>
  <c r="O294" i="1"/>
  <c r="P294" i="1"/>
  <c r="Q294" i="1"/>
  <c r="R294" i="1"/>
  <c r="S294" i="1"/>
  <c r="T294" i="1"/>
  <c r="U294" i="1"/>
  <c r="F299" i="1"/>
  <c r="G299" i="1"/>
  <c r="H299" i="1"/>
  <c r="I299" i="1"/>
  <c r="J299" i="1"/>
  <c r="K299" i="1"/>
  <c r="L299" i="1"/>
  <c r="M299" i="1"/>
  <c r="O314" i="1"/>
  <c r="P314" i="1"/>
  <c r="Q314" i="1"/>
  <c r="R314" i="1"/>
  <c r="S314" i="1"/>
  <c r="T314" i="1"/>
  <c r="U314" i="1"/>
  <c r="N319" i="1"/>
  <c r="N334" i="1"/>
  <c r="N339" i="1"/>
  <c r="F339" i="1"/>
  <c r="G339" i="1"/>
  <c r="H339" i="1"/>
  <c r="I339" i="1"/>
  <c r="J339" i="1"/>
  <c r="K339" i="1"/>
  <c r="L339" i="1"/>
  <c r="M339" i="1"/>
  <c r="N217" i="1"/>
  <c r="N224" i="1"/>
  <c r="AF82" i="1" l="1"/>
  <c r="N177" i="1"/>
  <c r="AE197" i="1"/>
  <c r="AF197" i="1"/>
  <c r="AF182" i="1"/>
  <c r="AF179" i="1"/>
  <c r="AE217" i="1"/>
  <c r="N345" i="1"/>
  <c r="N351" i="1"/>
  <c r="G367" i="1"/>
  <c r="J367" i="1"/>
  <c r="N367" i="1"/>
  <c r="I367" i="1"/>
  <c r="N214" i="1"/>
  <c r="AE214" i="1" s="1"/>
  <c r="N194" i="1"/>
  <c r="AE194" i="1" s="1"/>
  <c r="AF194" i="1" l="1"/>
  <c r="N350" i="1"/>
  <c r="AF217" i="1"/>
  <c r="AF214" i="1"/>
  <c r="N174" i="1"/>
  <c r="AE177" i="1"/>
  <c r="N262" i="1"/>
  <c r="N269" i="1"/>
  <c r="M269" i="1"/>
  <c r="L269" i="1"/>
  <c r="K269" i="1"/>
  <c r="J269" i="1"/>
  <c r="I269" i="1"/>
  <c r="H269" i="1"/>
  <c r="G269" i="1"/>
  <c r="F269" i="1"/>
  <c r="N299" i="1"/>
  <c r="Q339" i="1"/>
  <c r="P339" i="1"/>
  <c r="O339" i="1"/>
  <c r="O334" i="1"/>
  <c r="P334" i="1"/>
  <c r="Q334" i="1"/>
  <c r="Q319" i="1"/>
  <c r="P319" i="1"/>
  <c r="O319" i="1"/>
  <c r="Q224" i="1"/>
  <c r="P224" i="1"/>
  <c r="O224" i="1"/>
  <c r="Q204" i="1"/>
  <c r="P204" i="1"/>
  <c r="O204" i="1"/>
  <c r="Q189" i="1"/>
  <c r="P189" i="1"/>
  <c r="O189" i="1"/>
  <c r="Q89" i="1"/>
  <c r="P89" i="1"/>
  <c r="O89" i="1"/>
  <c r="U65" i="1"/>
  <c r="T65" i="1"/>
  <c r="T60" i="1" s="1"/>
  <c r="T345" i="1" s="1"/>
  <c r="S65" i="1"/>
  <c r="S60" i="1" s="1"/>
  <c r="S345" i="1" s="1"/>
  <c r="R65" i="1"/>
  <c r="R60" i="1" s="1"/>
  <c r="R345" i="1" s="1"/>
  <c r="AB345" i="1" s="1"/>
  <c r="AB344" i="1" s="1"/>
  <c r="P65" i="1"/>
  <c r="P60" i="1" s="1"/>
  <c r="O65" i="1"/>
  <c r="Q74" i="1"/>
  <c r="P59" i="1" l="1"/>
  <c r="P345" i="1"/>
  <c r="P350" i="1" s="1"/>
  <c r="P379" i="1" s="1"/>
  <c r="O60" i="1"/>
  <c r="AE65" i="1"/>
  <c r="AE262" i="1"/>
  <c r="AF177" i="1"/>
  <c r="U370" i="1"/>
  <c r="U60" i="1"/>
  <c r="P370" i="1"/>
  <c r="T370" i="1"/>
  <c r="T350" i="1"/>
  <c r="R370" i="1"/>
  <c r="R350" i="1"/>
  <c r="S370" i="1"/>
  <c r="S350" i="1"/>
  <c r="N259" i="1"/>
  <c r="AE259" i="1" s="1"/>
  <c r="N212" i="1"/>
  <c r="S64" i="1"/>
  <c r="R64" i="1"/>
  <c r="U64" i="1"/>
  <c r="T64" i="1"/>
  <c r="P64" i="1"/>
  <c r="P367" i="1" s="1"/>
  <c r="O64" i="1"/>
  <c r="O367" i="1" s="1"/>
  <c r="S174" i="1"/>
  <c r="R174" i="1"/>
  <c r="P74" i="1"/>
  <c r="S74" i="1"/>
  <c r="U74" i="1"/>
  <c r="R74" i="1"/>
  <c r="T74" i="1"/>
  <c r="S339" i="1"/>
  <c r="R339" i="1"/>
  <c r="R89" i="1"/>
  <c r="S334" i="1"/>
  <c r="R334" i="1"/>
  <c r="R319" i="1"/>
  <c r="P174" i="1"/>
  <c r="R224" i="1"/>
  <c r="O174" i="1"/>
  <c r="Q174" i="1"/>
  <c r="S204" i="1"/>
  <c r="R204" i="1"/>
  <c r="R189" i="1"/>
  <c r="S89" i="1"/>
  <c r="AB379" i="1" l="1"/>
  <c r="P369" i="1"/>
  <c r="P376" i="1"/>
  <c r="AB350" i="1"/>
  <c r="U345" i="1"/>
  <c r="AF65" i="1"/>
  <c r="O345" i="1"/>
  <c r="AE60" i="1"/>
  <c r="AF262" i="1"/>
  <c r="AF259" i="1"/>
  <c r="AE212" i="1"/>
  <c r="N347" i="1"/>
  <c r="AE74" i="1"/>
  <c r="AF74" i="1" s="1"/>
  <c r="U350" i="1"/>
  <c r="S367" i="1"/>
  <c r="AH367" i="1" s="1"/>
  <c r="Q367" i="1"/>
  <c r="R367" i="1"/>
  <c r="O370" i="1"/>
  <c r="S189" i="1"/>
  <c r="T174" i="1"/>
  <c r="Q269" i="1"/>
  <c r="T339" i="1"/>
  <c r="U334" i="1"/>
  <c r="T334" i="1"/>
  <c r="S319" i="1"/>
  <c r="S224" i="1"/>
  <c r="T204" i="1"/>
  <c r="T189" i="1"/>
  <c r="T89" i="1"/>
  <c r="AB369" i="1" l="1"/>
  <c r="AK369" i="1" s="1"/>
  <c r="AB376" i="1"/>
  <c r="AE345" i="1"/>
  <c r="O350" i="1"/>
  <c r="AF212" i="1"/>
  <c r="AF60" i="1"/>
  <c r="P344" i="1"/>
  <c r="P349" i="1"/>
  <c r="P389" i="1" s="1"/>
  <c r="N344" i="1"/>
  <c r="N352" i="1"/>
  <c r="N349" i="1" s="1"/>
  <c r="T367" i="1"/>
  <c r="AI367" i="1" s="1"/>
  <c r="O344" i="1"/>
  <c r="R269" i="1"/>
  <c r="U339" i="1"/>
  <c r="AE339" i="1" s="1"/>
  <c r="AF339" i="1" s="1"/>
  <c r="T319" i="1"/>
  <c r="U174" i="1"/>
  <c r="T224" i="1"/>
  <c r="U204" i="1"/>
  <c r="AE204" i="1" s="1"/>
  <c r="AF204" i="1" s="1"/>
  <c r="U189" i="1"/>
  <c r="AE189" i="1" s="1"/>
  <c r="AF189" i="1" s="1"/>
  <c r="U89" i="1"/>
  <c r="N84" i="1"/>
  <c r="O349" i="1" l="1"/>
  <c r="AB367" i="1"/>
  <c r="AK367" i="1" s="1"/>
  <c r="AE89" i="1"/>
  <c r="AF89" i="1" s="1"/>
  <c r="AF97" i="1"/>
  <c r="AE350" i="1"/>
  <c r="AF350" i="1" s="1"/>
  <c r="AF345" i="1"/>
  <c r="S269" i="1"/>
  <c r="U319" i="1"/>
  <c r="AE319" i="1" s="1"/>
  <c r="AF319" i="1" s="1"/>
  <c r="U224" i="1"/>
  <c r="AE224" i="1" s="1"/>
  <c r="AF224" i="1" s="1"/>
  <c r="U367" i="1" l="1"/>
  <c r="T269" i="1"/>
  <c r="U269" i="1"/>
  <c r="O94" i="1"/>
  <c r="AE269" i="1" l="1"/>
  <c r="AF269" i="1" s="1"/>
  <c r="M219" i="1"/>
  <c r="M249" i="1"/>
  <c r="N69" i="1" l="1"/>
  <c r="M84" i="1" l="1"/>
  <c r="N294" i="1" l="1"/>
  <c r="M69" i="1"/>
  <c r="O299" i="1" l="1"/>
  <c r="R369" i="1"/>
  <c r="S369" i="1" l="1"/>
  <c r="P299" i="1"/>
  <c r="AF112" i="1"/>
  <c r="AF111" i="1"/>
  <c r="AF110" i="1"/>
  <c r="O109" i="1"/>
  <c r="P109" i="1"/>
  <c r="Q109" i="1"/>
  <c r="R109" i="1"/>
  <c r="S109" i="1"/>
  <c r="T109" i="1"/>
  <c r="U109" i="1"/>
  <c r="AF106" i="1"/>
  <c r="AF105" i="1"/>
  <c r="AF102" i="1"/>
  <c r="AF108" i="1" l="1"/>
  <c r="AF113" i="1"/>
  <c r="AB359" i="1"/>
  <c r="AF103" i="1"/>
  <c r="R344" i="1"/>
  <c r="R352" i="1"/>
  <c r="Q299" i="1"/>
  <c r="U304" i="1"/>
  <c r="U114" i="1"/>
  <c r="U104" i="1"/>
  <c r="U99" i="1"/>
  <c r="U94" i="1"/>
  <c r="T304" i="1"/>
  <c r="T114" i="1"/>
  <c r="T104" i="1"/>
  <c r="T99" i="1"/>
  <c r="T94" i="1"/>
  <c r="S304" i="1"/>
  <c r="S114" i="1"/>
  <c r="S104" i="1"/>
  <c r="S99" i="1"/>
  <c r="S94" i="1"/>
  <c r="R304" i="1"/>
  <c r="R114" i="1"/>
  <c r="R104" i="1"/>
  <c r="R99" i="1"/>
  <c r="R94" i="1"/>
  <c r="Q304" i="1"/>
  <c r="Q114" i="1"/>
  <c r="Q104" i="1"/>
  <c r="Q99" i="1"/>
  <c r="AD83" i="1" l="1"/>
  <c r="R349" i="1"/>
  <c r="R389" i="1" s="1"/>
  <c r="R394" i="1" s="1"/>
  <c r="R387" i="1"/>
  <c r="P368" i="1"/>
  <c r="P366" i="1"/>
  <c r="Q368" i="1"/>
  <c r="Q366" i="1"/>
  <c r="O368" i="1"/>
  <c r="O366" i="1"/>
  <c r="R368" i="1"/>
  <c r="R366" i="1"/>
  <c r="S344" i="1"/>
  <c r="S352" i="1"/>
  <c r="S387" i="1" s="1"/>
  <c r="T366" i="1"/>
  <c r="S368" i="1"/>
  <c r="S366" i="1"/>
  <c r="AH366" i="1" s="1"/>
  <c r="R299" i="1"/>
  <c r="AD93" i="1"/>
  <c r="R284" i="1"/>
  <c r="S59" i="1"/>
  <c r="Q284" i="1"/>
  <c r="N109" i="1"/>
  <c r="S349" i="1" l="1"/>
  <c r="S389" i="1" s="1"/>
  <c r="S394" i="1" s="1"/>
  <c r="U366" i="1"/>
  <c r="T344" i="1"/>
  <c r="T352" i="1"/>
  <c r="T349" i="1" s="1"/>
  <c r="S299" i="1"/>
  <c r="AD88" i="1"/>
  <c r="R209" i="1"/>
  <c r="Q209" i="1"/>
  <c r="U59" i="1"/>
  <c r="T59" i="1"/>
  <c r="R59" i="1"/>
  <c r="U344" i="1" l="1"/>
  <c r="U352" i="1"/>
  <c r="N368" i="1"/>
  <c r="N366" i="1"/>
  <c r="S284" i="1"/>
  <c r="T299" i="1"/>
  <c r="S209" i="1"/>
  <c r="U349" i="1" l="1"/>
  <c r="AB352" i="1"/>
  <c r="AB349" i="1" s="1"/>
  <c r="U299" i="1"/>
  <c r="AE299" i="1" s="1"/>
  <c r="AF299" i="1" s="1"/>
  <c r="T284" i="1"/>
  <c r="U284" i="1" l="1"/>
  <c r="T209" i="1"/>
  <c r="U209" i="1"/>
  <c r="K81" i="1" l="1"/>
  <c r="K61" i="1" l="1"/>
  <c r="AE81" i="1"/>
  <c r="K79" i="1"/>
  <c r="AE79" i="1" s="1"/>
  <c r="AF81" i="1" l="1"/>
  <c r="AF79" i="1"/>
  <c r="K346" i="1"/>
  <c r="AE61" i="1"/>
  <c r="K344" i="1"/>
  <c r="N114" i="1"/>
  <c r="L139" i="1"/>
  <c r="M139" i="1"/>
  <c r="N139" i="1"/>
  <c r="AF61" i="1" l="1"/>
  <c r="AE346" i="1"/>
  <c r="K351" i="1"/>
  <c r="K69" i="1"/>
  <c r="AE351" i="1" l="1"/>
  <c r="K349" i="1"/>
  <c r="AF346" i="1"/>
  <c r="Q9" i="2"/>
  <c r="Q14" i="2"/>
  <c r="O86" i="2"/>
  <c r="Q86" i="2"/>
  <c r="O103" i="2"/>
  <c r="O107" i="2"/>
  <c r="Q107" i="2" s="1"/>
  <c r="P141" i="2"/>
  <c r="O141" i="2"/>
  <c r="O123" i="2"/>
  <c r="Q123" i="2" s="1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2" i="2"/>
  <c r="Q143" i="2"/>
  <c r="Q144" i="2"/>
  <c r="Q145" i="2"/>
  <c r="Q146" i="2"/>
  <c r="Q147" i="2"/>
  <c r="Q148" i="2"/>
  <c r="Q149" i="2"/>
  <c r="Q150" i="2"/>
  <c r="Q21" i="2"/>
  <c r="Q10" i="2"/>
  <c r="Q11" i="2"/>
  <c r="Q12" i="2"/>
  <c r="Q13" i="2"/>
  <c r="Q15" i="2"/>
  <c r="Q16" i="2"/>
  <c r="Q17" i="2"/>
  <c r="Q18" i="2"/>
  <c r="Q19" i="2"/>
  <c r="Q20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AF351" i="1" l="1"/>
  <c r="Q141" i="2"/>
  <c r="J124" i="1" l="1"/>
  <c r="O100" i="6" l="1"/>
  <c r="O98" i="6"/>
  <c r="O96" i="6"/>
  <c r="O94" i="6"/>
  <c r="O92" i="6"/>
  <c r="O90" i="6"/>
  <c r="O88" i="6"/>
  <c r="O86" i="6"/>
  <c r="O84" i="6"/>
  <c r="O82" i="6"/>
  <c r="O80" i="6"/>
  <c r="O77" i="6"/>
  <c r="O75" i="6"/>
  <c r="O73" i="6"/>
  <c r="O71" i="6"/>
  <c r="O69" i="6"/>
  <c r="O67" i="6"/>
  <c r="O65" i="6"/>
  <c r="O63" i="6"/>
  <c r="O61" i="6"/>
  <c r="O59" i="6"/>
  <c r="O57" i="6"/>
  <c r="O55" i="6"/>
  <c r="O53" i="6"/>
  <c r="O51" i="6"/>
  <c r="O49" i="6"/>
  <c r="O47" i="6"/>
  <c r="O46" i="6"/>
  <c r="O42" i="6"/>
  <c r="O39" i="6"/>
  <c r="O38" i="6"/>
  <c r="O37" i="6"/>
  <c r="O36" i="6"/>
  <c r="O34" i="6"/>
  <c r="O32" i="6"/>
  <c r="O27" i="6"/>
  <c r="O25" i="6"/>
  <c r="O23" i="6"/>
  <c r="O21" i="6"/>
  <c r="O19" i="6"/>
  <c r="O17" i="6"/>
  <c r="O16" i="6"/>
  <c r="O15" i="6"/>
  <c r="O14" i="6"/>
  <c r="O12" i="6"/>
  <c r="O10" i="6"/>
  <c r="O8" i="6"/>
  <c r="O6" i="6"/>
  <c r="O4" i="6"/>
  <c r="J45" i="6" l="1"/>
  <c r="O44" i="6" s="1"/>
  <c r="I30" i="6"/>
  <c r="O29" i="6" s="1"/>
  <c r="H41" i="6"/>
  <c r="O40" i="6" s="1"/>
  <c r="G31" i="6"/>
  <c r="F31" i="6"/>
  <c r="P31" i="6" l="1"/>
  <c r="O31" i="6"/>
  <c r="O136" i="6" s="1"/>
  <c r="P135" i="6"/>
  <c r="D136" i="6"/>
  <c r="P39" i="6"/>
  <c r="E136" i="6"/>
  <c r="F137" i="6"/>
  <c r="G136" i="6"/>
  <c r="G137" i="6" s="1"/>
  <c r="H136" i="6"/>
  <c r="H137" i="6" s="1"/>
  <c r="I136" i="6"/>
  <c r="I137" i="6" s="1"/>
  <c r="J136" i="6"/>
  <c r="J137" i="6" s="1"/>
  <c r="K136" i="6"/>
  <c r="K137" i="6" s="1"/>
  <c r="L136" i="6"/>
  <c r="L137" i="6" s="1"/>
  <c r="M136" i="6"/>
  <c r="M137" i="6" s="1"/>
  <c r="N136" i="6"/>
  <c r="N137" i="6" s="1"/>
  <c r="P130" i="6"/>
  <c r="P131" i="6"/>
  <c r="P132" i="6"/>
  <c r="P133" i="6"/>
  <c r="P134" i="6"/>
  <c r="P121" i="6"/>
  <c r="P122" i="6"/>
  <c r="P123" i="6"/>
  <c r="P124" i="6"/>
  <c r="P125" i="6"/>
  <c r="P126" i="6"/>
  <c r="P127" i="6"/>
  <c r="P128" i="6"/>
  <c r="P129" i="6"/>
  <c r="P108" i="6"/>
  <c r="P109" i="6"/>
  <c r="P110" i="6"/>
  <c r="P111" i="6"/>
  <c r="P112" i="6"/>
  <c r="P113" i="6"/>
  <c r="P114" i="6"/>
  <c r="P115" i="6"/>
  <c r="P116" i="6"/>
  <c r="P117" i="6"/>
  <c r="P118" i="6"/>
  <c r="P119" i="6"/>
  <c r="P120" i="6"/>
  <c r="P86" i="6"/>
  <c r="P87" i="6"/>
  <c r="P88" i="6"/>
  <c r="P89" i="6"/>
  <c r="P90" i="6"/>
  <c r="P91" i="6"/>
  <c r="P92" i="6"/>
  <c r="P93" i="6"/>
  <c r="P94" i="6"/>
  <c r="P95" i="6"/>
  <c r="P96" i="6"/>
  <c r="P97" i="6"/>
  <c r="P98" i="6"/>
  <c r="P99" i="6"/>
  <c r="P100" i="6"/>
  <c r="P101" i="6"/>
  <c r="P102" i="6"/>
  <c r="P103" i="6"/>
  <c r="P104" i="6"/>
  <c r="P105" i="6"/>
  <c r="P106" i="6"/>
  <c r="P107" i="6"/>
  <c r="P72" i="6"/>
  <c r="P73" i="6"/>
  <c r="P74" i="6"/>
  <c r="P75" i="6"/>
  <c r="P76" i="6"/>
  <c r="P77" i="6"/>
  <c r="P78" i="6"/>
  <c r="P79" i="6"/>
  <c r="P80" i="6"/>
  <c r="P81" i="6"/>
  <c r="P82" i="6"/>
  <c r="P83" i="6"/>
  <c r="P84" i="6"/>
  <c r="P85" i="6"/>
  <c r="P57" i="6"/>
  <c r="P58" i="6"/>
  <c r="P59" i="6"/>
  <c r="P60" i="6"/>
  <c r="P61" i="6"/>
  <c r="P62" i="6"/>
  <c r="P63" i="6"/>
  <c r="P64" i="6"/>
  <c r="P65" i="6"/>
  <c r="P66" i="6"/>
  <c r="P67" i="6"/>
  <c r="P68" i="6"/>
  <c r="P69" i="6"/>
  <c r="P70" i="6"/>
  <c r="P71" i="6"/>
  <c r="P52" i="6"/>
  <c r="P53" i="6"/>
  <c r="P54" i="6"/>
  <c r="P55" i="6"/>
  <c r="P56" i="6"/>
  <c r="P5" i="6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2" i="6"/>
  <c r="P33" i="6"/>
  <c r="P34" i="6"/>
  <c r="P35" i="6"/>
  <c r="P36" i="6"/>
  <c r="P37" i="6"/>
  <c r="P38" i="6"/>
  <c r="P40" i="6"/>
  <c r="P41" i="6"/>
  <c r="P42" i="6"/>
  <c r="P43" i="6"/>
  <c r="P44" i="6"/>
  <c r="P45" i="6"/>
  <c r="P46" i="6"/>
  <c r="P47" i="6"/>
  <c r="P48" i="6"/>
  <c r="P49" i="6"/>
  <c r="P50" i="6"/>
  <c r="P51" i="6"/>
  <c r="P4" i="6"/>
  <c r="P136" i="6" l="1"/>
  <c r="J304" i="1" l="1"/>
  <c r="K304" i="1"/>
  <c r="H84" i="1" l="1"/>
  <c r="I84" i="1"/>
  <c r="J94" i="1"/>
  <c r="K94" i="1"/>
  <c r="H219" i="1" l="1"/>
  <c r="H67" i="1" l="1"/>
  <c r="H94" i="1"/>
  <c r="H62" i="1" l="1"/>
  <c r="AE67" i="1"/>
  <c r="H64" i="1"/>
  <c r="H347" i="1" l="1"/>
  <c r="AE62" i="1"/>
  <c r="H367" i="1"/>
  <c r="AE64" i="1"/>
  <c r="AF67" i="1"/>
  <c r="H352" i="1"/>
  <c r="M11" i="4"/>
  <c r="N11" i="4" s="1"/>
  <c r="O11" i="4" s="1"/>
  <c r="P11" i="4" s="1"/>
  <c r="Q11" i="4" s="1"/>
  <c r="H344" i="1" l="1"/>
  <c r="AE344" i="1" s="1"/>
  <c r="AF64" i="1"/>
  <c r="AF62" i="1"/>
  <c r="AE347" i="1"/>
  <c r="AE352" i="1"/>
  <c r="H369" i="1"/>
  <c r="H349" i="1"/>
  <c r="AE349" i="1" s="1"/>
  <c r="AF347" i="1" l="1"/>
  <c r="AF344" i="1"/>
  <c r="AF352" i="1"/>
  <c r="AF349" i="1"/>
  <c r="P114" i="1"/>
  <c r="O114" i="1"/>
  <c r="M114" i="1"/>
  <c r="L114" i="1"/>
  <c r="K114" i="1"/>
  <c r="J114" i="1"/>
  <c r="I114" i="1"/>
  <c r="H114" i="1"/>
  <c r="G114" i="1"/>
  <c r="F114" i="1"/>
  <c r="M109" i="1"/>
  <c r="L109" i="1"/>
  <c r="K109" i="1"/>
  <c r="J109" i="1"/>
  <c r="I109" i="1"/>
  <c r="H109" i="1"/>
  <c r="G109" i="1"/>
  <c r="F109" i="1"/>
  <c r="P104" i="1"/>
  <c r="O104" i="1"/>
  <c r="N104" i="1"/>
  <c r="M104" i="1"/>
  <c r="L104" i="1"/>
  <c r="K104" i="1"/>
  <c r="J104" i="1"/>
  <c r="I104" i="1"/>
  <c r="H104" i="1"/>
  <c r="G104" i="1"/>
  <c r="F104" i="1"/>
  <c r="P99" i="1"/>
  <c r="O99" i="1"/>
  <c r="N99" i="1"/>
  <c r="M99" i="1"/>
  <c r="L99" i="1"/>
  <c r="K99" i="1"/>
  <c r="J99" i="1"/>
  <c r="I99" i="1"/>
  <c r="H99" i="1"/>
  <c r="G99" i="1"/>
  <c r="F99" i="1"/>
  <c r="AE114" i="1" l="1"/>
  <c r="AE99" i="1"/>
  <c r="AE109" i="1"/>
  <c r="AF109" i="1" s="1"/>
  <c r="AE104" i="1"/>
  <c r="AF104" i="1" s="1"/>
  <c r="AF99" i="1"/>
  <c r="G94" i="1"/>
  <c r="I94" i="1"/>
  <c r="L94" i="1"/>
  <c r="M94" i="1"/>
  <c r="N94" i="1"/>
  <c r="F94" i="1"/>
  <c r="AF114" i="1" l="1"/>
  <c r="AE94" i="1"/>
  <c r="AF94" i="1" s="1"/>
  <c r="G368" i="1"/>
  <c r="G366" i="1"/>
  <c r="K368" i="1"/>
  <c r="K366" i="1"/>
  <c r="I368" i="1"/>
  <c r="I366" i="1"/>
  <c r="H368" i="1"/>
  <c r="H366" i="1"/>
  <c r="F368" i="1"/>
  <c r="M368" i="1"/>
  <c r="M366" i="1"/>
  <c r="L368" i="1"/>
  <c r="L366" i="1"/>
  <c r="J368" i="1"/>
  <c r="J366" i="1"/>
  <c r="I334" i="1"/>
  <c r="H334" i="1"/>
  <c r="AD63" i="1"/>
  <c r="M334" i="1"/>
  <c r="L334" i="1"/>
  <c r="K334" i="1"/>
  <c r="J334" i="1"/>
  <c r="F334" i="1"/>
  <c r="K314" i="1"/>
  <c r="J314" i="1"/>
  <c r="I314" i="1"/>
  <c r="N314" i="1"/>
  <c r="M314" i="1"/>
  <c r="L314" i="1"/>
  <c r="H314" i="1"/>
  <c r="G314" i="1"/>
  <c r="I304" i="1"/>
  <c r="G304" i="1"/>
  <c r="P304" i="1"/>
  <c r="O304" i="1"/>
  <c r="N304" i="1"/>
  <c r="M304" i="1"/>
  <c r="L304" i="1"/>
  <c r="F304" i="1"/>
  <c r="J294" i="1"/>
  <c r="M294" i="1"/>
  <c r="L294" i="1"/>
  <c r="F294" i="1"/>
  <c r="K274" i="1"/>
  <c r="J274" i="1"/>
  <c r="I274" i="1"/>
  <c r="H274" i="1"/>
  <c r="G274" i="1"/>
  <c r="F274" i="1"/>
  <c r="N264" i="1"/>
  <c r="M264" i="1"/>
  <c r="L264" i="1"/>
  <c r="K264" i="1"/>
  <c r="J264" i="1"/>
  <c r="I264" i="1"/>
  <c r="H264" i="1"/>
  <c r="G264" i="1"/>
  <c r="F264" i="1"/>
  <c r="N249" i="1"/>
  <c r="L249" i="1"/>
  <c r="K249" i="1"/>
  <c r="J249" i="1"/>
  <c r="I249" i="1"/>
  <c r="H249" i="1"/>
  <c r="G249" i="1"/>
  <c r="F249" i="1"/>
  <c r="N234" i="1"/>
  <c r="M234" i="1"/>
  <c r="L234" i="1"/>
  <c r="K234" i="1"/>
  <c r="J234" i="1"/>
  <c r="I234" i="1"/>
  <c r="H234" i="1"/>
  <c r="G234" i="1"/>
  <c r="F234" i="1"/>
  <c r="N219" i="1"/>
  <c r="L219" i="1"/>
  <c r="K219" i="1"/>
  <c r="J219" i="1"/>
  <c r="I219" i="1"/>
  <c r="G219" i="1"/>
  <c r="F219" i="1"/>
  <c r="M199" i="1"/>
  <c r="L199" i="1"/>
  <c r="K199" i="1"/>
  <c r="J199" i="1"/>
  <c r="I199" i="1"/>
  <c r="H199" i="1"/>
  <c r="G199" i="1"/>
  <c r="F199" i="1"/>
  <c r="N184" i="1"/>
  <c r="M184" i="1"/>
  <c r="L184" i="1"/>
  <c r="K184" i="1"/>
  <c r="J184" i="1"/>
  <c r="I184" i="1"/>
  <c r="H184" i="1"/>
  <c r="G184" i="1"/>
  <c r="F184" i="1"/>
  <c r="K139" i="1"/>
  <c r="J139" i="1"/>
  <c r="I139" i="1"/>
  <c r="H139" i="1"/>
  <c r="G139" i="1"/>
  <c r="F139" i="1"/>
  <c r="N124" i="1"/>
  <c r="M124" i="1"/>
  <c r="L124" i="1"/>
  <c r="K124" i="1"/>
  <c r="I124" i="1"/>
  <c r="H124" i="1"/>
  <c r="G124" i="1"/>
  <c r="F124" i="1"/>
  <c r="G84" i="1"/>
  <c r="L84" i="1"/>
  <c r="K84" i="1"/>
  <c r="J84" i="1"/>
  <c r="L69" i="1"/>
  <c r="J69" i="1"/>
  <c r="I69" i="1"/>
  <c r="H69" i="1"/>
  <c r="G69" i="1"/>
  <c r="F69" i="1"/>
  <c r="AB368" i="1" l="1"/>
  <c r="AK368" i="1" s="1"/>
  <c r="AB366" i="1"/>
  <c r="F366" i="1"/>
  <c r="AE124" i="1"/>
  <c r="AE139" i="1"/>
  <c r="AF139" i="1" s="1"/>
  <c r="AE274" i="1"/>
  <c r="AF274" i="1" s="1"/>
  <c r="AE69" i="1"/>
  <c r="AE184" i="1"/>
  <c r="AF184" i="1" s="1"/>
  <c r="AE234" i="1"/>
  <c r="AF234" i="1" s="1"/>
  <c r="AE199" i="1"/>
  <c r="AF199" i="1" s="1"/>
  <c r="AE219" i="1"/>
  <c r="AF219" i="1" s="1"/>
  <c r="AE249" i="1"/>
  <c r="AF249" i="1" s="1"/>
  <c r="AE264" i="1"/>
  <c r="AF264" i="1" s="1"/>
  <c r="N209" i="1"/>
  <c r="O284" i="1"/>
  <c r="M284" i="1"/>
  <c r="M174" i="1"/>
  <c r="N284" i="1"/>
  <c r="I59" i="1"/>
  <c r="H59" i="1"/>
  <c r="L284" i="1"/>
  <c r="J59" i="1"/>
  <c r="G59" i="1"/>
  <c r="K174" i="1"/>
  <c r="K59" i="1"/>
  <c r="O209" i="1"/>
  <c r="I294" i="1"/>
  <c r="AF149" i="1"/>
  <c r="J284" i="1"/>
  <c r="L174" i="1"/>
  <c r="K294" i="1"/>
  <c r="G174" i="1"/>
  <c r="H209" i="1"/>
  <c r="F84" i="1"/>
  <c r="AE84" i="1" s="1"/>
  <c r="AF84" i="1" s="1"/>
  <c r="M59" i="1"/>
  <c r="G294" i="1"/>
  <c r="G284" i="1"/>
  <c r="K209" i="1"/>
  <c r="L59" i="1"/>
  <c r="N59" i="1"/>
  <c r="F174" i="1"/>
  <c r="J209" i="1"/>
  <c r="P284" i="1"/>
  <c r="H294" i="1"/>
  <c r="L209" i="1"/>
  <c r="J174" i="1"/>
  <c r="M209" i="1"/>
  <c r="F209" i="1"/>
  <c r="I174" i="1"/>
  <c r="H174" i="1"/>
  <c r="G209" i="1"/>
  <c r="I209" i="1"/>
  <c r="H304" i="1"/>
  <c r="AE304" i="1" s="1"/>
  <c r="AF304" i="1" s="1"/>
  <c r="G334" i="1"/>
  <c r="AE334" i="1" s="1"/>
  <c r="F314" i="1"/>
  <c r="AE314" i="1" s="1"/>
  <c r="AF314" i="1" s="1"/>
  <c r="AK366" i="1" l="1"/>
  <c r="AE366" i="1"/>
  <c r="AI366" i="1" s="1"/>
  <c r="AE294" i="1"/>
  <c r="AF294" i="1" s="1"/>
  <c r="AE209" i="1"/>
  <c r="AF209" i="1" s="1"/>
  <c r="AE174" i="1"/>
  <c r="AF174" i="1" s="1"/>
  <c r="K284" i="1"/>
  <c r="H284" i="1"/>
  <c r="I284" i="1"/>
  <c r="AE284" i="1" l="1"/>
  <c r="AF284" i="1" s="1"/>
  <c r="AF69" i="1"/>
  <c r="Q59" i="1" l="1"/>
  <c r="O59" i="1" l="1"/>
  <c r="AE59" i="1" s="1"/>
  <c r="AF59" i="1" s="1"/>
  <c r="AF124" i="1" l="1"/>
  <c r="AF335" i="1" l="1"/>
  <c r="AB334" i="1"/>
  <c r="AF334" i="1" s="1"/>
</calcChain>
</file>

<file path=xl/sharedStrings.xml><?xml version="1.0" encoding="utf-8"?>
<sst xmlns="http://schemas.openxmlformats.org/spreadsheetml/2006/main" count="1148" uniqueCount="360">
  <si>
    <t>Цель, задача, мероприятие</t>
  </si>
  <si>
    <t>Сумма расходов, тыс. рублей</t>
  </si>
  <si>
    <t>2015 год</t>
  </si>
  <si>
    <t>2016 год</t>
  </si>
  <si>
    <t>2017 год</t>
  </si>
  <si>
    <t>2018 год</t>
  </si>
  <si>
    <t>2019 год</t>
  </si>
  <si>
    <t>2020 год</t>
  </si>
  <si>
    <t>Всего:</t>
  </si>
  <si>
    <t>1.</t>
  </si>
  <si>
    <t>Всего, в том числе:</t>
  </si>
  <si>
    <t>федеральный бюджет</t>
  </si>
  <si>
    <t>краевой бюджет</t>
  </si>
  <si>
    <t>городской бюджет</t>
  </si>
  <si>
    <t>внебюджетные источники</t>
  </si>
  <si>
    <t>2.</t>
  </si>
  <si>
    <t>КДХБТС</t>
  </si>
  <si>
    <t>2.1.</t>
  </si>
  <si>
    <t>Мероприятие 1.1. Строительство и реконструкция автомобильных дорог, искусственных дорожных сооружений</t>
  </si>
  <si>
    <t>Мероприятие 1.3. Ремонт дорог сельских и поселковых территорий, микрорайонов индивидуальной жилой застройки</t>
  </si>
  <si>
    <t>КДХБТС, ОГИБДД</t>
  </si>
  <si>
    <t>Мероприятие 2.1. Устройство технических средств организации дорожного движения</t>
  </si>
  <si>
    <t>Мероприятие 2.2. Содержание технических средств организации дорожного движения</t>
  </si>
  <si>
    <t>Задача 3. Организация транспортного обслуживания населения</t>
  </si>
  <si>
    <t>КДХБТС, ПЭАиРТ</t>
  </si>
  <si>
    <t>Мероприятие 3.3. Устройство остановочных пунктов</t>
  </si>
  <si>
    <t>ПЭАиРТ</t>
  </si>
  <si>
    <t>Задача 4. Организация наружного освещения на территории города</t>
  </si>
  <si>
    <t>КДХБТС, ПЛНО</t>
  </si>
  <si>
    <t>Мероприятие 5. Обеспечение функций, возложенных на КДХБТС</t>
  </si>
  <si>
    <t>* - В соответствии с подпрограммой «Развитие городского электрического транспорта» государственной программы Алтайского края «Развитие транспортной системы Алтайского края» на 2015-2020 годы (постановление Администрации Алтайского края от 16.10.2014 № 479).</t>
  </si>
  <si>
    <t>Первый заместитель главы администрации города,</t>
  </si>
  <si>
    <t>руководитель аппарата</t>
  </si>
  <si>
    <t>Источники финансирования</t>
  </si>
  <si>
    <t>Мероприятие 4.3. Капитальный ремонт, ремонт и содержание линий наружного освещения</t>
  </si>
  <si>
    <t>2021 год</t>
  </si>
  <si>
    <t>2022 год</t>
  </si>
  <si>
    <t>2023 год</t>
  </si>
  <si>
    <t>2024 год</t>
  </si>
  <si>
    <t>2025 год</t>
  </si>
  <si>
    <t xml:space="preserve">Мероприятие 1.5. Приобретение дорожной техники </t>
  </si>
  <si>
    <t>Мероприятие 4.1. Строительство и реконструкция линий наружного освещения</t>
  </si>
  <si>
    <t>Мероприятие 4.2. Монтаж системы линий наружного освещения</t>
  </si>
  <si>
    <t>АЖР</t>
  </si>
  <si>
    <t>АИР</t>
  </si>
  <si>
    <t>АЛР</t>
  </si>
  <si>
    <t>АОР</t>
  </si>
  <si>
    <t>АЦР</t>
  </si>
  <si>
    <t>Сумма расходов, тыс. рублей</t>
  </si>
  <si>
    <t>Всего финансовых затрат, в том числе:</t>
  </si>
  <si>
    <t>из городского бюджета</t>
  </si>
  <si>
    <t>из краевого бюджета (на условиях софинансирования)</t>
  </si>
  <si>
    <t>из федерального бюджета (на условиях софинансирования)</t>
  </si>
  <si>
    <t>из внебюджетных источников</t>
  </si>
  <si>
    <t>Капитальные вложения, в том числе:</t>
  </si>
  <si>
    <t>из краевого бюджета</t>
  </si>
  <si>
    <t>из федерального бюджета</t>
  </si>
  <si>
    <t>Прочие расходы, в том числе:</t>
  </si>
  <si>
    <t xml:space="preserve">из городского бюджета </t>
  </si>
  <si>
    <t>№ п/п</t>
  </si>
  <si>
    <t>Наименование индикатора (показателя)</t>
  </si>
  <si>
    <t>Ед. изм.</t>
  </si>
  <si>
    <t>Значение по годам</t>
  </si>
  <si>
    <t>годы реализации муниципальной Программы</t>
  </si>
  <si>
    <t>Количество зарегистрированных дорожно-транспортных происшествий на 10 000 состоящих на учете транспортных средств</t>
  </si>
  <si>
    <t>ед.</t>
  </si>
  <si>
    <t>%</t>
  </si>
  <si>
    <t>Количество обновленных единиц подвижного состава городского транспорта в год</t>
  </si>
  <si>
    <t xml:space="preserve">Доля транспортных средств, приспособленных для перемещения маломобильных групп граждан, в общем количестве подвижного состава общественного транспорта </t>
  </si>
  <si>
    <t>Количество обустроенных остановочных пунктов в год</t>
  </si>
  <si>
    <t>Доля освещенной улично-дорожной сети города               в ее общей протяженности</t>
  </si>
  <si>
    <t>Протяженность линий наружного освещения</t>
  </si>
  <si>
    <t>км</t>
  </si>
  <si>
    <t>Доля светильников, соответствующих энергоэффективным показателям, в общем количестве светильников</t>
  </si>
  <si>
    <t>Муниципальная программа «Развитие дорожно-транспортной системы города Барнаула на 2015-2025 годы»</t>
  </si>
  <si>
    <t>Доля площади автомобильных дорог, приведенных к нормативному состоянию, в общей площади автомобильных дорог</t>
  </si>
  <si>
    <t>№</t>
  </si>
  <si>
    <t>Наименование объекта</t>
  </si>
  <si>
    <t>Этапы реализации объекта</t>
  </si>
  <si>
    <t>Разработка проектно-сметной документации</t>
  </si>
  <si>
    <t>В.Г.Франк</t>
  </si>
  <si>
    <t>Протяженность автомобильных дорог, приведенных к нормативному состоянию</t>
  </si>
  <si>
    <t>Ул.Байкальская, ул.Рудная в п.Борзовая Заимка</t>
  </si>
  <si>
    <t>Строительство линии наружного освещения</t>
  </si>
  <si>
    <t>Пр-кт Космонавтов, от ул.Попова до ул.Туриногорской</t>
  </si>
  <si>
    <t>Пр-кт Космонавтов, от ул.Туриногорской до Гоньбинского тракта</t>
  </si>
  <si>
    <t>Ул.Малиновая 1-я, 2-я, 3-я, 4-я в микрорайоне Авиатор</t>
  </si>
  <si>
    <t>Ул.Яблоневая в микр.Спутник</t>
  </si>
  <si>
    <t>Разработка схемы размещения системы наружного освещения</t>
  </si>
  <si>
    <t>Устройство системы наружного освещения</t>
  </si>
  <si>
    <t>Ул.Еловая</t>
  </si>
  <si>
    <t>Устройство системы наружного освещения пешеходного перехода</t>
  </si>
  <si>
    <t xml:space="preserve">Ул.Мерзликина, от здания №7 до пр-кта Красноармейского </t>
  </si>
  <si>
    <t>Устройство линии наружного освещения</t>
  </si>
  <si>
    <t>Ул.Ковыльная, от ул.Сосновой до ул.Берестовой, ул.Сосновая, от ул.Новосибирской до ул.Ковыльной</t>
  </si>
  <si>
    <t>Ул.Туристов, ул.Геологов, ул.Радужная, ул.Ржевская, ул.Майская, ул.Волжская, ул.Сибирская, ул.Стрелецкая в п.Борзовая Заимка</t>
  </si>
  <si>
    <t>Ул.Калиновая в микр.Спутник</t>
  </si>
  <si>
    <t>Ул.Цветы Алтая в п.Плодопитомник</t>
  </si>
  <si>
    <t>Ул.Сибирская, от ул.Научный Городок до ул.Весенней в п.Научный Городок</t>
  </si>
  <si>
    <t>Ул.Молодежная, ул.Сельская в п.Новомихайловка</t>
  </si>
  <si>
    <t>Ул.Петербургская в с.Власиха</t>
  </si>
  <si>
    <t>Ул.Трактовая</t>
  </si>
  <si>
    <t>Ул.Ясеневая, ул.Декоративная, ул.Малиновая 2-я в микр.Спутник</t>
  </si>
  <si>
    <t>Ул.Волгоградская, от ул.42 Краснознаменной Бригады до проезда Трамвайного</t>
  </si>
  <si>
    <t>Ул.Власихинская, 59г/3</t>
  </si>
  <si>
    <t>Устройство автономного освещения пешеходного перехода</t>
  </si>
  <si>
    <t>Южный тракт, 11</t>
  </si>
  <si>
    <t>Ул.Лесная в п.Пригородный</t>
  </si>
  <si>
    <t>Ул.Власихинская от ул.Малахова до шоссе Ленточный Бор</t>
  </si>
  <si>
    <t xml:space="preserve">Автомобильная дорога от ул.Кутузова до шоссе Ленточный Бор </t>
  </si>
  <si>
    <t>Ул.Власихинская, от ул.Попова до Павловского тракта</t>
  </si>
  <si>
    <t>Ул.Радужная в п.Лесном</t>
  </si>
  <si>
    <t xml:space="preserve">Ул.Танковая, от  улАэродромной до ул.Юрина; ул.Литейная, от ул.Смирнова до ул.Аэродромной; ул.Аэродромная, от ул.Новороссийской до ул.Литейной </t>
  </si>
  <si>
    <t>Ул.Островная, от ул.Матросской до дома №18 по ул.Островной в микр.Затон</t>
  </si>
  <si>
    <t>Ул.Гаражная, от ул.Гущина до ул.Халманова; ул.Логовская, от ул.Халманова до ул.Озерной</t>
  </si>
  <si>
    <t>Пер.Красный от ул.Малиновой 1-ой до ул.Малиновой 3-ей в микр.Спутник</t>
  </si>
  <si>
    <t>Ул.Ялтинская, от ул.Центральной до дома №33 по ул.Ялтинской в п.Центральный</t>
  </si>
  <si>
    <t>Ул.Кленовая, от ул.Светлой до дома №119 по ул.Кленовой в микр.Авиатор</t>
  </si>
  <si>
    <t>Ул.Жданова, от ул.Сосновой до ул.Раздольной в п.Пригородный</t>
  </si>
  <si>
    <t>Южный тракт</t>
  </si>
  <si>
    <t>Ул.Опытная Станция в с.Лебяжье</t>
  </si>
  <si>
    <t>Ул.Новосибирская, от ул.Нахимова до ул.Сосновой</t>
  </si>
  <si>
    <t>Ул.Ковыльная, от ул.Ветеринарной до ул.Сосновой</t>
  </si>
  <si>
    <t>Ул.Взлетная, от ул.Лазурной до ул.Шумакова</t>
  </si>
  <si>
    <t>Ул.Понтонный Мост</t>
  </si>
  <si>
    <t>Ул.Новгородская, от ул.Малахова до ул.Островского, ул.Островского, от ул.Новгородской до ул.Антона Петрова</t>
  </si>
  <si>
    <t>Ул.Жданова, от ул.Раздольной до ул.Нахимова в п.Пригородный</t>
  </si>
  <si>
    <t>Ул.Попова, 258</t>
  </si>
  <si>
    <t>Ул.Берестовая, от ул.Ковыльной до ул.Рождественской, ул.Рождественская, от ул.Берестовой до ул.Изящной, ул.Изящная, от ул.Рождественской до ул.Шоссейной, в с.Власиха</t>
  </si>
  <si>
    <t>Проезд Рельефный</t>
  </si>
  <si>
    <t>Кооперативный 1-й, 2-й, 3-й, 4-й, 5-й</t>
  </si>
  <si>
    <t>Ул.Чернышевского, ул.Интернациональная, в границах пр-кта Комсомольского и ул.Промышленной</t>
  </si>
  <si>
    <t>Ул.Нагорная в п.Новомихайловка</t>
  </si>
  <si>
    <t>Лесной тракт и автомобильная дорога от Лесного тракта до п.Борзовая Заимка</t>
  </si>
  <si>
    <t>Автомобильная дорога от ул.Весенней до п.Борзовая Заимка</t>
  </si>
  <si>
    <t>Ул.Аванесова, от дома №47 до проезда Выставочный Взвоз, пер.Колядо, проезд Выставочный Взвоз</t>
  </si>
  <si>
    <t>Ул.Отечественная, ул.Притрактовая, ул.Вересковая в п.Бельмесево</t>
  </si>
  <si>
    <t>П.Казенная Заимка</t>
  </si>
  <si>
    <t>Ул.Озерная, ул.Лоцманская, ул.Кольцова ул.Бобровская, ул.Затонская в микр.Затон</t>
  </si>
  <si>
    <t>Проезды Иртышский, Братский, Горьковский, Локомотивный, Целинный, Ракетный, Клеверный, Лагерный, Контурный, ул.Транзитная, ул.Северо-Западная, от дома №223 до ул.Советской Армии</t>
  </si>
  <si>
    <t>Ул.Ветеринарная, Березовая, Кружевная, Миндальная, Янтарная, Нахимова, Кирова, Свердлова, Раздольная в п.Пригородный</t>
  </si>
  <si>
    <t>Ул.Октября, Юбилейная, Халманова, Школьная, Чапаева, Полевая, Наливайко, Строительная в с.Гоньба</t>
  </si>
  <si>
    <t>Ул.Юбилейная, ул.Ракитная, пер.Короткий, ул.Сосновая, от дома №52 до ул.Мамонтова, ул.Рождественская, от дома №126 до ул.Изящной, в с.Власиха</t>
  </si>
  <si>
    <t>Ул.Тюменская, Пограничная, Саратовская, Купиская, Абаканская, Ересная, проезд Калманский</t>
  </si>
  <si>
    <t>Ул.Ляпидевского, Тихонова, Поселковая, Обская, Парковая, Пенаты, от ул.Фомина до проезда Томского, Заводской Взвоз, Третьякова, от пер.Карева до пер.Присягина</t>
  </si>
  <si>
    <t>Амурский 1-й, 2-й, 3-й, 4-й, 5-й, 6-й, 7-й, 8-й, ул.Володарского, Водопроводная, Белова, Рубцовская, Достоевского, Розы Люксембург, Верхгляденская, Лесозаводская, Пугачева, Сергея Лазо, Степная 1-я, 2-я</t>
  </si>
  <si>
    <t>Пер.Радищева, Революционный, Малый Прудской, Канифольный, Промышленный 1, 2, 3, 4-й, Трудовой, ул.Пролетарская, Кирова, Папанинцев, Правый Берег Пруда, проезды Лыжный, Шангина</t>
  </si>
  <si>
    <t>П.Черницк, п.Мохнатушка</t>
  </si>
  <si>
    <t>С.Лебяжье</t>
  </si>
  <si>
    <t>П.Центральный</t>
  </si>
  <si>
    <t>Изготовление технической документации</t>
  </si>
  <si>
    <t>Ориентировочная стоимость этапов реализации объектов по годам, тыс. рублей</t>
  </si>
  <si>
    <t>Остановка общественного транспорта "Санаторий "Энергетик" по ул.Новосибирской</t>
  </si>
  <si>
    <t xml:space="preserve">Остановка общественногом транспорта "2-ой Сибирский садовод" по Южному тракту  </t>
  </si>
  <si>
    <t>Ул.Остров Кораблик, ул.Красноярская, от дома №230 до ул.Остров Кораблик, в п. Ильича</t>
  </si>
  <si>
    <t>Ул.Краевая, проезд Параллельный, ул.Щетинкина, ул.Мичурина, ул.Семипалатинская, ул.Демьяна Бедного, пер.Ангарский, проезд Интернатский, ул.Вербная, проезд Ташкентский, ул.Просечная</t>
  </si>
  <si>
    <t xml:space="preserve">ИТОГО по объектам: </t>
  </si>
  <si>
    <t>Ул.Тибетская, от ул.Центральной до дома №10 по ул.Тибетской; ул.Питерская от ул.Центральной до дома №9 по ул.Питерской в п.Центральный</t>
  </si>
  <si>
    <t>Автомобильная дорога от ул.Кулагина до ул.Понтонный мост и от ул.Понтонный мост до ул.Остров Кораблик</t>
  </si>
  <si>
    <t>Срок реали-зации</t>
  </si>
  <si>
    <t>Ответст-венный испол-нитель, соиспол-нители, участники Программы</t>
  </si>
  <si>
    <t>Сумма расходов по годам реализации, тыс. рублей</t>
  </si>
  <si>
    <t>Источники финансиро-вания</t>
  </si>
  <si>
    <t>год</t>
  </si>
  <si>
    <t xml:space="preserve">Цель - Повышение уровня и качества жизни населения за счет развития дорожно-транспортной системы </t>
  </si>
  <si>
    <t>2015-2025</t>
  </si>
  <si>
    <t>КДХБТС, ПЭАиРТ, ПЛНО, ОГИБДД, МУП "Барнаул-горсвет" г. Барнаула</t>
  </si>
  <si>
    <t>Задача 1. Обеспечение комплексного развития дорожно-транспортной инфраструктуры</t>
  </si>
  <si>
    <t>города</t>
  </si>
  <si>
    <t>Мероприятие 1.1.</t>
  </si>
  <si>
    <t>Строительство и реконструкция автомобильных дорог, искусственных дорожных сооружений</t>
  </si>
  <si>
    <t xml:space="preserve">КДХБТС </t>
  </si>
  <si>
    <t>Мероприятие 1.2. Мероприятия по обеспечению выполнения работ по капитальному ремонту, ремонту и содержанию автомобильных дорог, искусственных дорожных сооружений</t>
  </si>
  <si>
    <t xml:space="preserve">внебюджетные источники </t>
  </si>
  <si>
    <t xml:space="preserve">Мероприятие 1.3. </t>
  </si>
  <si>
    <t>Ремонт дорог сельских и поселковых территорий, микрорайонов индивидуальной жилой застройки</t>
  </si>
  <si>
    <t>Мероприятие 1.4.</t>
  </si>
  <si>
    <t>Оформление документации для признания прав и регулирования отношений по муниципальной собственности</t>
  </si>
  <si>
    <t xml:space="preserve">КДХБТС, МБУ </t>
  </si>
  <si>
    <t>2020-2021</t>
  </si>
  <si>
    <t>движения на автомобильных дорогах города</t>
  </si>
  <si>
    <t xml:space="preserve">КДХБТС, ОГИБДД </t>
  </si>
  <si>
    <t>Поддержка городского пассажирского транспорта</t>
  </si>
  <si>
    <t xml:space="preserve">городской бюджет </t>
  </si>
  <si>
    <t>транспорта, реконструкция трамвайных путей</t>
  </si>
  <si>
    <t>2017-2025</t>
  </si>
  <si>
    <t>Капитальный ремонт и ремонт кабельных линий, тяговых подстанций и контактной сети городского электрического транспорта</t>
  </si>
  <si>
    <t>2018-2025</t>
  </si>
  <si>
    <t>2016-2017</t>
  </si>
  <si>
    <t>КДХБТС, ПЛНО, МУП "Барнаул-горсвет" г. Барнаула</t>
  </si>
  <si>
    <t>Барнаул-горсвет г. Барнаула</t>
  </si>
  <si>
    <t>2021-2025</t>
  </si>
  <si>
    <t>2026 год</t>
  </si>
  <si>
    <t>2027 год</t>
  </si>
  <si>
    <t>2028 год</t>
  </si>
  <si>
    <t>2029 год</t>
  </si>
  <si>
    <t>2030 год</t>
  </si>
  <si>
    <t>2000.500</t>
  </si>
  <si>
    <t>2000.402</t>
  </si>
  <si>
    <t>2000.401</t>
  </si>
  <si>
    <t>2000.304</t>
  </si>
  <si>
    <t>2000.303</t>
  </si>
  <si>
    <t>2000.302</t>
  </si>
  <si>
    <t>2000.301</t>
  </si>
  <si>
    <t>2000.202</t>
  </si>
  <si>
    <t>2000.201</t>
  </si>
  <si>
    <t>2000.106</t>
  </si>
  <si>
    <t>2000.104</t>
  </si>
  <si>
    <t>2000.105</t>
  </si>
  <si>
    <t>2000.102</t>
  </si>
  <si>
    <t>2000.101</t>
  </si>
  <si>
    <t>2000.103, 107,108,109  - 0,00</t>
  </si>
  <si>
    <t>КДХБТС, КДХиТ</t>
  </si>
  <si>
    <t>КДХиТ</t>
  </si>
  <si>
    <t>КДХиТ, ОГИБДД</t>
  </si>
  <si>
    <t>КДХБТС, КДХиТ,
ОГИБДД</t>
  </si>
  <si>
    <t>КДХиТ, ПЭАиРТ</t>
  </si>
  <si>
    <t xml:space="preserve"> КДХиТ</t>
  </si>
  <si>
    <t>КДХБТС, КДХиТ, ПЭАиРТ</t>
  </si>
  <si>
    <t>КДХБТС, КДХиТ, ОГИБДД</t>
  </si>
  <si>
    <t>Мероприятие 5. Обеспечение функций, возложенных на КДХБТС, КДХиТ</t>
  </si>
  <si>
    <t>Мероприятие 3.1. Поддержка городского пассажирского транспорта</t>
  </si>
  <si>
    <t>Подпрограмма «Развитие уличного освещения и обеспечение безопасности на улично-дорожной сети города Барнаула»</t>
  </si>
  <si>
    <t xml:space="preserve">Приложение 4
к муниципальной программе «Развитие дорожно-транспортной системы города Барнаула на 2015-2030 годы»
</t>
  </si>
  <si>
    <t>федер</t>
  </si>
  <si>
    <t xml:space="preserve">край </t>
  </si>
  <si>
    <t>город</t>
  </si>
  <si>
    <t>всего</t>
  </si>
  <si>
    <t>внебюдж</t>
  </si>
  <si>
    <t>край</t>
  </si>
  <si>
    <t>ВСЕГО</t>
  </si>
  <si>
    <t>зад1</t>
  </si>
  <si>
    <t>зад2</t>
  </si>
  <si>
    <t>зад3</t>
  </si>
  <si>
    <t>зад4</t>
  </si>
  <si>
    <t>зад5</t>
  </si>
  <si>
    <t>итого</t>
  </si>
  <si>
    <t>фед</t>
  </si>
  <si>
    <t>комитет</t>
  </si>
  <si>
    <t>районы</t>
  </si>
  <si>
    <t xml:space="preserve">Приложение 4
к постановлению 
администрации города 
от __________ №_____
</t>
  </si>
  <si>
    <t xml:space="preserve">ПЕРЕЧЕНЬ
мероприятий Программы 
</t>
  </si>
  <si>
    <t>2025 - 2025</t>
  </si>
  <si>
    <t>Мероприятия, не включенные в Подпрограмму</t>
  </si>
  <si>
    <t>2015-2023</t>
  </si>
  <si>
    <t>2.2.</t>
  </si>
  <si>
    <t>3.</t>
  </si>
  <si>
    <t>3.1.</t>
  </si>
  <si>
    <t>3.2.</t>
  </si>
  <si>
    <t>3.3.</t>
  </si>
  <si>
    <t>2.3.</t>
  </si>
  <si>
    <t>2.4.</t>
  </si>
  <si>
    <t>2.5.</t>
  </si>
  <si>
    <t>4.</t>
  </si>
  <si>
    <t>4.1.</t>
  </si>
  <si>
    <t>4.2.</t>
  </si>
  <si>
    <t>4.3.</t>
  </si>
  <si>
    <t>4.4.</t>
  </si>
  <si>
    <t>4.5.</t>
  </si>
  <si>
    <t>4.6.</t>
  </si>
  <si>
    <t>5.</t>
  </si>
  <si>
    <t>5.1.</t>
  </si>
  <si>
    <t>5.2.</t>
  </si>
  <si>
    <t>5.3.</t>
  </si>
  <si>
    <t>6.</t>
  </si>
  <si>
    <t>2016 - 2017</t>
  </si>
  <si>
    <t xml:space="preserve">КДХиТ, ОГИБДД, МБУ 
«Барнаулгорсвет» 
г.Барнаула
</t>
  </si>
  <si>
    <t>Мероприятие 3.5. Внедрение автоматизирован-ной системы оплаты проезда</t>
  </si>
  <si>
    <t xml:space="preserve">КДХиТ, ОГИБДД, МБУ 
«Барнаулгорсвет» г.Барнаула
</t>
  </si>
  <si>
    <t xml:space="preserve">КДХиТ, МБУ 
«Барнаулгорсвет» г.Барнаула
</t>
  </si>
  <si>
    <t>КДХиТ,  МБУ 
«Барнаулгорсвет» г.Барнаула</t>
  </si>
  <si>
    <t>Мероприятие 3.6. Приобретение специализирован-ной техники</t>
  </si>
  <si>
    <t>Цель. Создание комфортных условий проживания населения за счет безопасного передвижения на улично-дорожной сети</t>
  </si>
  <si>
    <t>Задача.
Организация мероприятий, направленных на предупреждение и пресечение нарушений ПДД в границах городского округа</t>
  </si>
  <si>
    <t>Мероприятие. Устройство (монтаж) и реконструкция светофорных объектов, интеллектуальных транспортных систем, в том числе разработка проектно-сметной документации</t>
  </si>
  <si>
    <t>Мероприятие. Установка и обслуживание технических средств организации дорожного движения</t>
  </si>
  <si>
    <t>Мероприятие. Строительство и реконструкция линий наружного освещения</t>
  </si>
  <si>
    <t>Мероприятие. Устройство (монтаж)  линий наружного освещения, в том числе разработка проектно-сметной документации</t>
  </si>
  <si>
    <t>Мероприятие. Техническое обслуживание, содержание, капитальный ремонт и ремонт линий наружного освещения</t>
  </si>
  <si>
    <t>Задача. Обеспечение комплексного развития дорожно-транспортной инфраструктуры города</t>
  </si>
  <si>
    <t>Задача. Повышение безопасности дорожного движения на автомобильных дорогах</t>
  </si>
  <si>
    <t>2023-2024</t>
  </si>
  <si>
    <t>2015 - 2024</t>
  </si>
  <si>
    <t>Задача. Организация транспортного обслуживания населения</t>
  </si>
  <si>
    <t>Задача. Организация наружного освещения на территории города</t>
  </si>
  <si>
    <t>Итого по мероприятиям, не включенным в Подпрограммы</t>
  </si>
  <si>
    <t>Итого по Программе</t>
  </si>
  <si>
    <t>Ответственный исполнитель, соисполнители, участники Программы</t>
  </si>
  <si>
    <t>2.6.</t>
  </si>
  <si>
    <t>Мероприятие 1.6. Реализация инициативных проектов по капитальному ремонту и ремонту автомобильных дорог</t>
  </si>
  <si>
    <t>5.4.</t>
  </si>
  <si>
    <t xml:space="preserve">Мероприятие 4.4. Реализация инициативных проектов в сфере организации наружного освещения на территории города </t>
  </si>
  <si>
    <t xml:space="preserve">Задача. Обеспечение 
надежной работы наружного освещения, 
путем строительства, ремонта, реконструкции, замены существующего, физически и технически устаревшего оборудования
</t>
  </si>
  <si>
    <t xml:space="preserve">краевой бюджет </t>
  </si>
  <si>
    <t>КДХБТС, КДХиТ, ПЛНО</t>
  </si>
  <si>
    <t>КДХиТ, ПЛНО</t>
  </si>
  <si>
    <t>2024 - 2024</t>
  </si>
  <si>
    <t>3.4.</t>
  </si>
  <si>
    <t xml:space="preserve">Мероприятие  Реализация инициативных проектов в сфере организации наружного освещения на территории города </t>
  </si>
  <si>
    <t>2.7.</t>
  </si>
  <si>
    <t>Мероприятие 1.7. Устройство (установка, монтаж) остановочных пунктов</t>
  </si>
  <si>
    <t>2024-2025</t>
  </si>
  <si>
    <t>2023-2025</t>
  </si>
  <si>
    <t>КДХБТС, КДХиТ, АЖР,АИР, АЛР, АОР, АЦР, ПЭАиРТ,  ПЛНО, МБУ «Автодорстрой»  г.Барнаула, 
МБУ «Центртранс» г.Барнаула</t>
  </si>
  <si>
    <t>КДХБТС, КДХиТ, МБУ «Автодорстрой»  г.Барнаула</t>
  </si>
  <si>
    <t>КДХБТС, МБУ «Автодорстрой»  г.Барнаула</t>
  </si>
  <si>
    <t xml:space="preserve">КДХиТ, 
МБУ «Автодорстрой»  г.Барнаула, </t>
  </si>
  <si>
    <t xml:space="preserve">КДХБТС, КДХиТ, МБУ «Автодорстрой»  г.Барнаула </t>
  </si>
  <si>
    <t xml:space="preserve">КДХБТС, 
МБУ «Автодорстрой»  г.Барнаула </t>
  </si>
  <si>
    <t xml:space="preserve"> КДХиТ,  
МБУ «Автодорстрой»  г.Барнаула</t>
  </si>
  <si>
    <t xml:space="preserve"> КДХиТ, 
МБУ «Автодорстрой»  г.Барнаула</t>
  </si>
  <si>
    <t>КДХБТС, ОГИБДД, ПЛНО</t>
  </si>
  <si>
    <t>КДХиТ, ОГИБДД, МБУ «Барнаулгорсвет» г.Барнаула</t>
  </si>
  <si>
    <t>КДХБТС, КДХиТ,
ОГИБДД, ПЛНО, МБУ «Барнаулгорсвет» г.Барнаула</t>
  </si>
  <si>
    <t>КДХБТС, КДХиТ, ПЭАиРТ, 
МБУ «Центртранс» г.Барнаула</t>
  </si>
  <si>
    <t>КДХБТС, КДХиТ,
ПЛНО, МБУ «Барнаулгорсвет» 
г.Барнаула</t>
  </si>
  <si>
    <t>КДХБТС, КДХиТ, ПЛНО, МБУ «Барнаулгорсвет»
 г.Барнаула</t>
  </si>
  <si>
    <t>КДХБТС, ПЛНО, МБУ «Барнаулгорсвет» г.Барнаула</t>
  </si>
  <si>
    <t>КДХиТ, ПЛНО, МБУ «Барнаулгорсвет» г.Барнаула</t>
  </si>
  <si>
    <t>КДХиТ, ПЭАиРТ, МБУ «Центртранс» г.Барнаула</t>
  </si>
  <si>
    <t>2016-2017, 2019-2021, 2023</t>
  </si>
  <si>
    <t>2017 - 2019, 2021 - 2025</t>
  </si>
  <si>
    <t>2017 - 2019,  2021 - 2022</t>
  </si>
  <si>
    <t>2018, 2022 - 2023</t>
  </si>
  <si>
    <t>Без районов</t>
  </si>
  <si>
    <t>1 большой - 16 млн 2 средних - 7,5 млн 3 малых - 4,5 млн</t>
  </si>
  <si>
    <t>с учетом количеста</t>
  </si>
  <si>
    <t>средней вместительности</t>
  </si>
  <si>
    <t>большой 
вместимости</t>
  </si>
  <si>
    <t>малой вместимости</t>
  </si>
  <si>
    <t>стоимость с учетом инфляции</t>
  </si>
  <si>
    <t>ИТОГО</t>
  </si>
  <si>
    <t>26 год 17 ед</t>
  </si>
  <si>
    <t>27 год 1 большой 2 средних 3 малых, всего 7 ед</t>
  </si>
  <si>
    <t>28 год 1 большой 2 средних 3 малых, всего 7 ед</t>
  </si>
  <si>
    <t>29 год 1 большой 2 средних 3 малых, всего 7 ед</t>
  </si>
  <si>
    <t>30 год 1 большой 2 средних 3 малых, всего 7 ед</t>
  </si>
  <si>
    <t>планирование</t>
  </si>
  <si>
    <t>2031 год</t>
  </si>
  <si>
    <t>2032 год</t>
  </si>
  <si>
    <t>2033 год</t>
  </si>
  <si>
    <t>2034 год</t>
  </si>
  <si>
    <t>2035 год</t>
  </si>
  <si>
    <t>2036 год</t>
  </si>
  <si>
    <t xml:space="preserve">Приложение 3
к муниципальной программе 
«Развитие дорожно-транспортной системы города Барнаула»
</t>
  </si>
  <si>
    <t>2025-2036</t>
  </si>
  <si>
    <t>2029-2036</t>
  </si>
  <si>
    <t>2015 - 2036</t>
  </si>
  <si>
    <t>2023-2036</t>
  </si>
  <si>
    <t>2017-2036</t>
  </si>
  <si>
    <t>2024-2036</t>
  </si>
  <si>
    <t>2016 - 2017,
2019-2021, 2023-2027</t>
  </si>
  <si>
    <t>2024-2027</t>
  </si>
  <si>
    <t>2026 - 2036</t>
  </si>
  <si>
    <t>2018,  2022 - 2036</t>
  </si>
  <si>
    <t>2025, 2027</t>
  </si>
  <si>
    <t>Мероприятие 1.2.  Мероприятия по обеспечению выполнения работ по капитальному ремонту, ремонту и содержанию автомобильных дорог, искусственных дорожных сооружений</t>
  </si>
  <si>
    <t>Мероприятие 1.4.  Оформление документации для признания прав и регулирования отношений по муниципальной собственности</t>
  </si>
  <si>
    <t>Мероприятие 3.2. Обновление подвижного состава городского транспорта, реконструкция, капитальный ремонт и ремонт трамвайных путей</t>
  </si>
  <si>
    <t>Мероприятие 3.4. Капитальный ремонт, ремонт и модернизация подвижного состава, тяговых подстанций, кабельных линий и контактной сети городского электрического транспорта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</si>
</sst>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\ _₽_-;\-* #,##0.0\ _₽_-;_-* &quot;-&quot;?\ _₽_-;_-@_-"/>
    <numFmt numFmtId="165" formatCode="#,##0.0"/>
    <numFmt numFmtId="166" formatCode="_-* #,##0.00000\ _₽_-;\-* #,##0.00000\ _₽_-;_-* &quot;-&quot;?\ _₽_-;_-@_-"/>
    <numFmt numFmtId="167" formatCode="_-* #,##0.00000\ _₽_-;\-* #,##0.00000\ _₽_-;_-* &quot;-&quot;?????\ _₽_-;_-@_-"/>
    <numFmt numFmtId="168" formatCode="#,##0.00000"/>
    <numFmt numFmtId="169" formatCode="0.0"/>
    <numFmt numFmtId="170" formatCode="#,##0.0_ ;\-#,##0.0\ "/>
    <numFmt numFmtId="171" formatCode="#,##0.00000_ ;\-#,##0.00000\ "/>
    <numFmt numFmtId="172" formatCode="0.00000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sz val="32"/>
      <color theme="1"/>
      <name val="Times New Roman"/>
      <family val="1"/>
      <charset val="204"/>
    </font>
    <font>
      <sz val="33"/>
      <color theme="1"/>
      <name val="Times New Roman"/>
      <family val="1"/>
      <charset val="204"/>
    </font>
    <font>
      <sz val="33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1.5"/>
      <color theme="1"/>
      <name val="PT Astra Serif"/>
      <family val="1"/>
      <charset val="204"/>
    </font>
    <font>
      <sz val="8"/>
      <color theme="1"/>
      <name val="Times New Roman"/>
      <family val="1"/>
      <charset val="204"/>
    </font>
    <font>
      <sz val="35"/>
      <color theme="1"/>
      <name val="PT Astra Serif"/>
      <family val="1"/>
      <charset val="204"/>
    </font>
    <font>
      <sz val="30"/>
      <color theme="1"/>
      <name val="PT Astra Serif"/>
      <family val="1"/>
      <charset val="204"/>
    </font>
    <font>
      <sz val="28"/>
      <color theme="1"/>
      <name val="PT Astra Serif"/>
      <family val="1"/>
      <charset val="204"/>
    </font>
    <font>
      <sz val="12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0" fillId="2" borderId="0" xfId="0" applyFill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165" fontId="5" fillId="0" borderId="0" xfId="0" applyNumberFormat="1" applyFont="1"/>
    <xf numFmtId="165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4" fontId="0" fillId="0" borderId="0" xfId="0" applyNumberFormat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4" fontId="0" fillId="0" borderId="0" xfId="0" applyNumberFormat="1"/>
    <xf numFmtId="16" fontId="0" fillId="0" borderId="0" xfId="0" applyNumberFormat="1"/>
    <xf numFmtId="4" fontId="0" fillId="2" borderId="0" xfId="0" applyNumberFormat="1" applyFill="1"/>
    <xf numFmtId="164" fontId="1" fillId="3" borderId="0" xfId="0" applyNumberFormat="1" applyFont="1" applyFill="1"/>
    <xf numFmtId="0" fontId="2" fillId="3" borderId="0" xfId="0" applyFont="1" applyFill="1"/>
    <xf numFmtId="164" fontId="2" fillId="3" borderId="0" xfId="0" applyNumberFormat="1" applyFont="1" applyFill="1"/>
    <xf numFmtId="0" fontId="1" fillId="3" borderId="0" xfId="0" applyFont="1" applyFill="1"/>
    <xf numFmtId="4" fontId="1" fillId="3" borderId="0" xfId="0" applyNumberFormat="1" applyFont="1" applyFill="1"/>
    <xf numFmtId="0" fontId="0" fillId="3" borderId="0" xfId="0" applyFont="1" applyFill="1"/>
    <xf numFmtId="164" fontId="0" fillId="3" borderId="0" xfId="0" applyNumberFormat="1" applyFont="1" applyFill="1"/>
    <xf numFmtId="0" fontId="2" fillId="3" borderId="0" xfId="0" applyFont="1" applyFill="1" applyAlignment="1">
      <alignment vertical="top" wrapText="1"/>
    </xf>
    <xf numFmtId="0" fontId="3" fillId="3" borderId="0" xfId="0" applyFont="1" applyFill="1"/>
    <xf numFmtId="0" fontId="2" fillId="3" borderId="0" xfId="0" applyFont="1" applyFill="1" applyAlignment="1">
      <alignment horizontal="justify" vertical="center"/>
    </xf>
    <xf numFmtId="0" fontId="2" fillId="3" borderId="0" xfId="0" applyFont="1" applyFill="1" applyAlignment="1">
      <alignment horizontal="left" vertical="center" indent="1"/>
    </xf>
    <xf numFmtId="0" fontId="4" fillId="3" borderId="8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8" xfId="0" applyFont="1" applyFill="1" applyBorder="1"/>
    <xf numFmtId="0" fontId="1" fillId="3" borderId="1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justify" vertical="center" wrapText="1"/>
    </xf>
    <xf numFmtId="4" fontId="1" fillId="3" borderId="8" xfId="0" applyNumberFormat="1" applyFont="1" applyFill="1" applyBorder="1"/>
    <xf numFmtId="0" fontId="0" fillId="3" borderId="0" xfId="0" applyFill="1"/>
    <xf numFmtId="0" fontId="4" fillId="3" borderId="0" xfId="0" applyFont="1" applyFill="1" applyBorder="1" applyAlignment="1">
      <alignment horizontal="justify" vertical="center" wrapText="1"/>
    </xf>
    <xf numFmtId="0" fontId="4" fillId="3" borderId="0" xfId="0" applyFont="1" applyFill="1" applyBorder="1" applyAlignment="1">
      <alignment horizontal="left" vertical="top" wrapText="1"/>
    </xf>
    <xf numFmtId="164" fontId="4" fillId="3" borderId="0" xfId="0" applyNumberFormat="1" applyFont="1" applyFill="1" applyBorder="1" applyAlignment="1">
      <alignment horizontal="center" vertical="center" wrapText="1"/>
    </xf>
    <xf numFmtId="164" fontId="1" fillId="3" borderId="0" xfId="0" applyNumberFormat="1" applyFont="1" applyFill="1" applyBorder="1" applyAlignment="1">
      <alignment vertical="center"/>
    </xf>
    <xf numFmtId="4" fontId="1" fillId="3" borderId="0" xfId="0" applyNumberFormat="1" applyFont="1" applyFill="1" applyBorder="1"/>
    <xf numFmtId="165" fontId="0" fillId="0" borderId="0" xfId="0" applyNumberFormat="1"/>
    <xf numFmtId="4" fontId="8" fillId="0" borderId="0" xfId="0" applyNumberFormat="1" applyFont="1"/>
    <xf numFmtId="165" fontId="8" fillId="0" borderId="0" xfId="0" applyNumberFormat="1" applyFont="1"/>
    <xf numFmtId="14" fontId="0" fillId="0" borderId="0" xfId="0" applyNumberFormat="1"/>
    <xf numFmtId="167" fontId="1" fillId="3" borderId="0" xfId="0" applyNumberFormat="1" applyFont="1" applyFill="1"/>
    <xf numFmtId="166" fontId="1" fillId="3" borderId="0" xfId="0" applyNumberFormat="1" applyFont="1" applyFill="1"/>
    <xf numFmtId="1" fontId="10" fillId="3" borderId="0" xfId="0" applyNumberFormat="1" applyFont="1" applyFill="1" applyBorder="1"/>
    <xf numFmtId="168" fontId="10" fillId="3" borderId="0" xfId="0" applyNumberFormat="1" applyFont="1" applyFill="1" applyBorder="1"/>
    <xf numFmtId="4" fontId="10" fillId="3" borderId="0" xfId="0" applyNumberFormat="1" applyFont="1" applyFill="1" applyBorder="1"/>
    <xf numFmtId="0" fontId="9" fillId="3" borderId="0" xfId="0" applyFont="1" applyFill="1" applyBorder="1"/>
    <xf numFmtId="167" fontId="0" fillId="3" borderId="0" xfId="0" applyNumberFormat="1" applyFill="1"/>
    <xf numFmtId="4" fontId="0" fillId="3" borderId="0" xfId="0" applyNumberFormat="1" applyFill="1"/>
    <xf numFmtId="169" fontId="0" fillId="3" borderId="0" xfId="0" applyNumberFormat="1" applyFill="1"/>
    <xf numFmtId="0" fontId="4" fillId="3" borderId="0" xfId="0" applyFont="1" applyFill="1" applyBorder="1" applyAlignment="1">
      <alignment horizontal="center" vertical="top" wrapText="1"/>
    </xf>
    <xf numFmtId="164" fontId="4" fillId="3" borderId="0" xfId="0" applyNumberFormat="1" applyFont="1" applyFill="1" applyBorder="1" applyAlignment="1">
      <alignment vertical="top" wrapText="1"/>
    </xf>
    <xf numFmtId="0" fontId="4" fillId="3" borderId="0" xfId="0" applyFont="1" applyFill="1" applyBorder="1" applyAlignment="1">
      <alignment vertical="top" wrapText="1"/>
    </xf>
    <xf numFmtId="0" fontId="11" fillId="3" borderId="0" xfId="0" applyFont="1" applyFill="1" applyAlignment="1">
      <alignment horizontal="left" wrapText="1"/>
    </xf>
    <xf numFmtId="4" fontId="4" fillId="3" borderId="0" xfId="0" applyNumberFormat="1" applyFont="1" applyFill="1" applyBorder="1" applyAlignment="1">
      <alignment horizontal="center" vertical="center" wrapText="1"/>
    </xf>
    <xf numFmtId="0" fontId="0" fillId="3" borderId="0" xfId="0" applyFont="1" applyFill="1" applyBorder="1"/>
    <xf numFmtId="164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166" fontId="7" fillId="3" borderId="5" xfId="0" applyNumberFormat="1" applyFont="1" applyFill="1" applyBorder="1" applyAlignment="1">
      <alignment horizontal="right" vertical="center" wrapText="1"/>
    </xf>
    <xf numFmtId="168" fontId="3" fillId="3" borderId="0" xfId="0" applyNumberFormat="1" applyFont="1" applyFill="1" applyBorder="1"/>
    <xf numFmtId="0" fontId="0" fillId="3" borderId="0" xfId="0" applyFill="1" applyBorder="1"/>
    <xf numFmtId="169" fontId="0" fillId="3" borderId="0" xfId="0" applyNumberFormat="1" applyFill="1" applyBorder="1"/>
    <xf numFmtId="0" fontId="12" fillId="3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5" fillId="3" borderId="0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 vertical="top" wrapText="1"/>
    </xf>
    <xf numFmtId="0" fontId="14" fillId="3" borderId="0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/>
    </xf>
    <xf numFmtId="0" fontId="14" fillId="3" borderId="1" xfId="0" applyFont="1" applyFill="1" applyBorder="1" applyAlignment="1">
      <alignment vertical="top" wrapText="1"/>
    </xf>
    <xf numFmtId="171" fontId="1" fillId="3" borderId="0" xfId="0" applyNumberFormat="1" applyFont="1" applyFill="1"/>
    <xf numFmtId="168" fontId="1" fillId="3" borderId="0" xfId="0" applyNumberFormat="1" applyFont="1" applyFill="1"/>
    <xf numFmtId="172" fontId="1" fillId="3" borderId="0" xfId="0" applyNumberFormat="1" applyFont="1" applyFill="1"/>
    <xf numFmtId="170" fontId="0" fillId="3" borderId="0" xfId="0" applyNumberFormat="1" applyFill="1"/>
    <xf numFmtId="0" fontId="0" fillId="3" borderId="1" xfId="0" applyFill="1" applyBorder="1"/>
    <xf numFmtId="165" fontId="0" fillId="3" borderId="1" xfId="0" applyNumberFormat="1" applyFill="1" applyBorder="1"/>
    <xf numFmtId="0" fontId="0" fillId="3" borderId="1" xfId="0" applyFill="1" applyBorder="1" applyAlignment="1">
      <alignment wrapText="1"/>
    </xf>
    <xf numFmtId="169" fontId="0" fillId="3" borderId="1" xfId="0" applyNumberFormat="1" applyFill="1" applyBorder="1"/>
    <xf numFmtId="166" fontId="7" fillId="3" borderId="5" xfId="0" applyNumberFormat="1" applyFont="1" applyFill="1" applyBorder="1" applyAlignment="1">
      <alignment horizontal="center" vertical="center" wrapText="1"/>
    </xf>
    <xf numFmtId="169" fontId="1" fillId="3" borderId="0" xfId="0" applyNumberFormat="1" applyFont="1" applyFill="1"/>
    <xf numFmtId="0" fontId="14" fillId="3" borderId="1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center" wrapText="1"/>
    </xf>
    <xf numFmtId="167" fontId="16" fillId="3" borderId="0" xfId="0" applyNumberFormat="1" applyFont="1" applyFill="1"/>
    <xf numFmtId="170" fontId="1" fillId="3" borderId="0" xfId="0" applyNumberFormat="1" applyFont="1" applyFill="1"/>
    <xf numFmtId="170" fontId="7" fillId="3" borderId="1" xfId="0" applyNumberFormat="1" applyFont="1" applyFill="1" applyBorder="1" applyAlignment="1">
      <alignment horizontal="center" vertical="center" wrapText="1"/>
    </xf>
    <xf numFmtId="171" fontId="7" fillId="3" borderId="1" xfId="0" applyNumberFormat="1" applyFont="1" applyFill="1" applyBorder="1" applyAlignment="1">
      <alignment horizontal="center" vertical="center" wrapText="1"/>
    </xf>
    <xf numFmtId="0" fontId="13" fillId="3" borderId="0" xfId="0" applyFont="1" applyFill="1" applyAlignment="1">
      <alignment vertical="top" wrapText="1"/>
    </xf>
    <xf numFmtId="0" fontId="14" fillId="3" borderId="1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170" fontId="14" fillId="3" borderId="1" xfId="0" applyNumberFormat="1" applyFont="1" applyFill="1" applyBorder="1" applyAlignment="1">
      <alignment horizontal="right" vertical="center" wrapText="1"/>
    </xf>
    <xf numFmtId="166" fontId="14" fillId="3" borderId="1" xfId="0" applyNumberFormat="1" applyFont="1" applyFill="1" applyBorder="1" applyAlignment="1">
      <alignment horizontal="right" vertical="center" wrapText="1"/>
    </xf>
    <xf numFmtId="171" fontId="14" fillId="3" borderId="1" xfId="0" applyNumberFormat="1" applyFont="1" applyFill="1" applyBorder="1" applyAlignment="1">
      <alignment horizontal="right" vertical="center" wrapText="1"/>
    </xf>
    <xf numFmtId="168" fontId="14" fillId="3" borderId="1" xfId="0" applyNumberFormat="1" applyFont="1" applyFill="1" applyBorder="1" applyAlignment="1">
      <alignment horizontal="right" vertical="center" wrapText="1"/>
    </xf>
    <xf numFmtId="164" fontId="14" fillId="3" borderId="1" xfId="0" applyNumberFormat="1" applyFont="1" applyFill="1" applyBorder="1" applyAlignment="1">
      <alignment horizontal="right" vertical="center" wrapText="1"/>
    </xf>
    <xf numFmtId="168" fontId="20" fillId="3" borderId="1" xfId="0" applyNumberFormat="1" applyFont="1" applyFill="1" applyBorder="1" applyAlignment="1">
      <alignment horizontal="right" vertical="center" wrapText="1"/>
    </xf>
    <xf numFmtId="0" fontId="14" fillId="3" borderId="8" xfId="0" applyFont="1" applyFill="1" applyBorder="1" applyAlignment="1">
      <alignment horizontal="center" vertical="top" wrapText="1"/>
    </xf>
    <xf numFmtId="0" fontId="14" fillId="3" borderId="13" xfId="0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horizontal="center" vertical="top" wrapText="1"/>
    </xf>
    <xf numFmtId="0" fontId="14" fillId="3" borderId="4" xfId="0" applyFont="1" applyFill="1" applyBorder="1" applyAlignment="1">
      <alignment horizontal="center" vertical="top" wrapText="1"/>
    </xf>
    <xf numFmtId="4" fontId="14" fillId="3" borderId="1" xfId="0" applyNumberFormat="1" applyFont="1" applyFill="1" applyBorder="1" applyAlignment="1">
      <alignment horizontal="right" vertical="center" wrapText="1"/>
    </xf>
    <xf numFmtId="0" fontId="17" fillId="3" borderId="0" xfId="0" applyFont="1" applyFill="1" applyAlignment="1">
      <alignment horizontal="left" vertical="top" wrapText="1"/>
    </xf>
    <xf numFmtId="0" fontId="14" fillId="3" borderId="1" xfId="0" applyFont="1" applyFill="1" applyBorder="1" applyAlignment="1">
      <alignment horizontal="center" vertical="top" wrapText="1"/>
    </xf>
    <xf numFmtId="16" fontId="14" fillId="3" borderId="2" xfId="0" applyNumberFormat="1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horizontal="center" vertical="top" wrapText="1"/>
    </xf>
    <xf numFmtId="0" fontId="14" fillId="3" borderId="4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center" vertical="top" wrapText="1"/>
    </xf>
    <xf numFmtId="14" fontId="14" fillId="3" borderId="3" xfId="0" applyNumberFormat="1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vertical="top" wrapText="1"/>
    </xf>
    <xf numFmtId="0" fontId="14" fillId="3" borderId="3" xfId="0" applyFont="1" applyFill="1" applyBorder="1" applyAlignment="1">
      <alignment vertical="top" wrapText="1"/>
    </xf>
    <xf numFmtId="0" fontId="14" fillId="3" borderId="4" xfId="0" applyFont="1" applyFill="1" applyBorder="1" applyAlignment="1">
      <alignment vertical="top" wrapText="1"/>
    </xf>
    <xf numFmtId="0" fontId="0" fillId="3" borderId="5" xfId="0" applyFill="1" applyBorder="1" applyAlignment="1">
      <alignment horizontal="center" wrapText="1"/>
    </xf>
    <xf numFmtId="0" fontId="0" fillId="3" borderId="7" xfId="0" applyFill="1" applyBorder="1" applyAlignment="1">
      <alignment horizontal="center" wrapText="1"/>
    </xf>
    <xf numFmtId="0" fontId="0" fillId="3" borderId="5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4" fillId="3" borderId="1" xfId="0" applyFont="1" applyFill="1" applyBorder="1" applyAlignment="1">
      <alignment vertical="top" wrapText="1"/>
    </xf>
    <xf numFmtId="0" fontId="4" fillId="3" borderId="5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right" vertical="top" wrapText="1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right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right" vertical="center" wrapText="1"/>
    </xf>
    <xf numFmtId="0" fontId="4" fillId="3" borderId="6" xfId="0" applyFont="1" applyFill="1" applyBorder="1" applyAlignment="1">
      <alignment horizontal="right" vertical="center" wrapText="1"/>
    </xf>
    <xf numFmtId="14" fontId="14" fillId="3" borderId="2" xfId="0" applyNumberFormat="1" applyFont="1" applyFill="1" applyBorder="1" applyAlignment="1">
      <alignment horizontal="center" vertical="top" wrapText="1"/>
    </xf>
    <xf numFmtId="0" fontId="14" fillId="3" borderId="2" xfId="0" applyNumberFormat="1" applyFont="1" applyFill="1" applyBorder="1" applyAlignment="1">
      <alignment vertical="top" wrapText="1"/>
    </xf>
    <xf numFmtId="0" fontId="14" fillId="3" borderId="3" xfId="0" applyNumberFormat="1" applyFont="1" applyFill="1" applyBorder="1" applyAlignment="1">
      <alignment vertical="top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top" wrapText="1"/>
    </xf>
    <xf numFmtId="0" fontId="19" fillId="3" borderId="0" xfId="0" applyFont="1" applyFill="1" applyAlignment="1">
      <alignment horizontal="center" vertical="top" wrapText="1"/>
    </xf>
    <xf numFmtId="0" fontId="19" fillId="3" borderId="0" xfId="0" applyFont="1" applyFill="1" applyAlignment="1">
      <alignment horizontal="center" vertical="top"/>
    </xf>
    <xf numFmtId="0" fontId="15" fillId="3" borderId="1" xfId="0" applyFont="1" applyFill="1" applyBorder="1" applyAlignment="1">
      <alignment horizontal="center" vertical="top" wrapText="1"/>
    </xf>
    <xf numFmtId="0" fontId="14" fillId="3" borderId="2" xfId="0" applyNumberFormat="1" applyFont="1" applyFill="1" applyBorder="1" applyAlignment="1">
      <alignment horizontal="center" vertical="top" wrapText="1"/>
    </xf>
    <xf numFmtId="0" fontId="14" fillId="3" borderId="3" xfId="0" applyNumberFormat="1" applyFont="1" applyFill="1" applyBorder="1" applyAlignment="1">
      <alignment horizontal="center" vertical="top" wrapText="1"/>
    </xf>
    <xf numFmtId="0" fontId="14" fillId="3" borderId="4" xfId="0" applyNumberFormat="1" applyFont="1" applyFill="1" applyBorder="1" applyAlignment="1">
      <alignment horizontal="center" vertical="top" wrapText="1"/>
    </xf>
    <xf numFmtId="0" fontId="14" fillId="3" borderId="9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1" xfId="0" applyFont="1" applyFill="1" applyBorder="1" applyAlignment="1">
      <alignment horizontal="left" vertical="top" wrapText="1"/>
    </xf>
    <xf numFmtId="0" fontId="14" fillId="3" borderId="8" xfId="0" applyFont="1" applyFill="1" applyBorder="1" applyAlignment="1">
      <alignment horizontal="left" vertical="top" wrapText="1"/>
    </xf>
    <xf numFmtId="0" fontId="14" fillId="3" borderId="0" xfId="0" applyFont="1" applyFill="1" applyBorder="1" applyAlignment="1">
      <alignment horizontal="left" vertical="top" wrapText="1"/>
    </xf>
    <xf numFmtId="0" fontId="14" fillId="3" borderId="12" xfId="0" applyFont="1" applyFill="1" applyBorder="1" applyAlignment="1">
      <alignment horizontal="left" vertical="top" wrapText="1"/>
    </xf>
    <xf numFmtId="0" fontId="14" fillId="3" borderId="13" xfId="0" applyFont="1" applyFill="1" applyBorder="1" applyAlignment="1">
      <alignment horizontal="left" vertical="top" wrapText="1"/>
    </xf>
    <xf numFmtId="0" fontId="14" fillId="3" borderId="14" xfId="0" applyFont="1" applyFill="1" applyBorder="1" applyAlignment="1">
      <alignment horizontal="left" vertical="top" wrapText="1"/>
    </xf>
    <xf numFmtId="0" fontId="14" fillId="3" borderId="15" xfId="0" applyFont="1" applyFill="1" applyBorder="1" applyAlignment="1">
      <alignment horizontal="left" vertical="top" wrapText="1"/>
    </xf>
    <xf numFmtId="0" fontId="18" fillId="3" borderId="0" xfId="0" applyFont="1" applyFill="1" applyAlignment="1">
      <alignment horizontal="left" vertical="top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0" borderId="5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5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Q410"/>
  <sheetViews>
    <sheetView tabSelected="1" view="pageBreakPreview" topLeftCell="A211" zoomScale="60" zoomScaleNormal="80" zoomScalePageLayoutView="60" workbookViewId="0">
      <selection activeCell="C214" sqref="C214:C228"/>
    </sheetView>
  </sheetViews>
  <sheetFormatPr defaultRowHeight="15.75" x14ac:dyDescent="0.25"/>
  <cols>
    <col min="2" max="2" width="4.140625" style="30" customWidth="1"/>
    <col min="3" max="3" width="17.7109375" style="30" customWidth="1"/>
    <col min="4" max="4" width="6.7109375" style="30" customWidth="1"/>
    <col min="5" max="5" width="17.140625" style="30" customWidth="1"/>
    <col min="6" max="7" width="13.42578125" style="30" customWidth="1"/>
    <col min="8" max="8" width="13.5703125" style="30" customWidth="1"/>
    <col min="9" max="9" width="13.7109375" style="30" customWidth="1"/>
    <col min="10" max="11" width="13.5703125" style="30" customWidth="1"/>
    <col min="12" max="12" width="14.140625" style="30" customWidth="1"/>
    <col min="13" max="13" width="13.5703125" style="30" customWidth="1"/>
    <col min="14" max="14" width="14.28515625" style="30" customWidth="1"/>
    <col min="15" max="15" width="16.140625" style="30" customWidth="1"/>
    <col min="16" max="17" width="18" style="30" customWidth="1"/>
    <col min="18" max="18" width="18.42578125" style="30" customWidth="1"/>
    <col min="19" max="19" width="18.5703125" style="30" customWidth="1"/>
    <col min="20" max="20" width="18.140625" style="30" customWidth="1"/>
    <col min="21" max="21" width="18" style="30" customWidth="1"/>
    <col min="22" max="27" width="17.85546875" style="30" customWidth="1"/>
    <col min="28" max="28" width="19.42578125" style="30" customWidth="1"/>
    <col min="29" max="29" width="16.42578125" style="30" customWidth="1"/>
    <col min="30" max="30" width="9.28515625" style="32" customWidth="1"/>
    <col min="31" max="32" width="22.5703125" customWidth="1"/>
    <col min="33" max="33" width="24" bestFit="1" customWidth="1"/>
    <col min="34" max="34" width="14.5703125" customWidth="1"/>
    <col min="35" max="35" width="13" bestFit="1" customWidth="1"/>
    <col min="36" max="36" width="2.85546875" customWidth="1"/>
    <col min="37" max="37" width="18.85546875" customWidth="1"/>
    <col min="38" max="38" width="11.140625" customWidth="1"/>
    <col min="39" max="39" width="20.85546875" customWidth="1"/>
    <col min="40" max="40" width="12.7109375" customWidth="1"/>
    <col min="41" max="41" width="19.5703125" customWidth="1"/>
    <col min="42" max="42" width="12.7109375" customWidth="1"/>
  </cols>
  <sheetData>
    <row r="2" spans="2:32" ht="156" customHeight="1" x14ac:dyDescent="0.25">
      <c r="S2" s="104"/>
      <c r="T2" s="104"/>
      <c r="U2" s="104"/>
      <c r="V2" s="104"/>
      <c r="W2" s="121"/>
      <c r="X2" s="121"/>
      <c r="Y2" s="174" t="s">
        <v>240</v>
      </c>
      <c r="Z2" s="174"/>
      <c r="AA2" s="174"/>
      <c r="AB2" s="174"/>
      <c r="AC2" s="174"/>
    </row>
    <row r="3" spans="2:32" ht="7.5" customHeight="1" x14ac:dyDescent="0.6"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</row>
    <row r="4" spans="2:32" ht="157.5" customHeight="1" x14ac:dyDescent="0.25">
      <c r="S4" s="104"/>
      <c r="T4" s="104"/>
      <c r="U4" s="104"/>
      <c r="V4" s="104"/>
      <c r="W4" s="121"/>
      <c r="X4" s="121"/>
      <c r="Y4" s="174" t="s">
        <v>344</v>
      </c>
      <c r="Z4" s="174"/>
      <c r="AA4" s="174"/>
      <c r="AB4" s="174"/>
      <c r="AC4" s="174"/>
      <c r="AD4" s="121"/>
      <c r="AE4" s="121"/>
    </row>
    <row r="5" spans="2:32" ht="5.25" customHeight="1" x14ac:dyDescent="0.55000000000000004"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</row>
    <row r="6" spans="2:32" ht="66.75" customHeight="1" x14ac:dyDescent="0.25">
      <c r="B6" s="159" t="s">
        <v>241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2:32" ht="6" customHeight="1" x14ac:dyDescent="0.25">
      <c r="H7" s="31"/>
      <c r="I7" s="31"/>
      <c r="J7" s="31"/>
      <c r="K7" s="27"/>
    </row>
    <row r="8" spans="2:32" s="46" customFormat="1" ht="24.75" customHeight="1" x14ac:dyDescent="0.25">
      <c r="B8" s="122" t="s">
        <v>59</v>
      </c>
      <c r="C8" s="122" t="s">
        <v>0</v>
      </c>
      <c r="D8" s="122" t="s">
        <v>159</v>
      </c>
      <c r="E8" s="122" t="s">
        <v>287</v>
      </c>
      <c r="F8" s="122" t="s">
        <v>1</v>
      </c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61" t="s">
        <v>33</v>
      </c>
      <c r="AD8" s="32"/>
    </row>
    <row r="9" spans="2:32" s="46" customFormat="1" ht="40.5" customHeight="1" x14ac:dyDescent="0.25">
      <c r="B9" s="122"/>
      <c r="C9" s="122"/>
      <c r="D9" s="122"/>
      <c r="E9" s="122"/>
      <c r="F9" s="82" t="s">
        <v>2</v>
      </c>
      <c r="G9" s="82" t="s">
        <v>3</v>
      </c>
      <c r="H9" s="82" t="s">
        <v>4</v>
      </c>
      <c r="I9" s="82" t="s">
        <v>5</v>
      </c>
      <c r="J9" s="82" t="s">
        <v>6</v>
      </c>
      <c r="K9" s="82" t="s">
        <v>7</v>
      </c>
      <c r="L9" s="82" t="s">
        <v>35</v>
      </c>
      <c r="M9" s="82" t="s">
        <v>36</v>
      </c>
      <c r="N9" s="106" t="s">
        <v>37</v>
      </c>
      <c r="O9" s="82" t="s">
        <v>38</v>
      </c>
      <c r="P9" s="108" t="s">
        <v>39</v>
      </c>
      <c r="Q9" s="99" t="s">
        <v>192</v>
      </c>
      <c r="R9" s="99" t="s">
        <v>193</v>
      </c>
      <c r="S9" s="99" t="s">
        <v>194</v>
      </c>
      <c r="T9" s="99" t="s">
        <v>195</v>
      </c>
      <c r="U9" s="99" t="s">
        <v>196</v>
      </c>
      <c r="V9" s="99">
        <v>2031</v>
      </c>
      <c r="W9" s="99">
        <v>2032</v>
      </c>
      <c r="X9" s="99">
        <v>2033</v>
      </c>
      <c r="Y9" s="99">
        <v>2034</v>
      </c>
      <c r="Z9" s="99">
        <v>2035</v>
      </c>
      <c r="AA9" s="99">
        <v>2036</v>
      </c>
      <c r="AB9" s="99" t="s">
        <v>8</v>
      </c>
      <c r="AC9" s="161"/>
      <c r="AD9" s="32"/>
      <c r="AF9" s="64"/>
    </row>
    <row r="10" spans="2:32" s="75" customFormat="1" ht="6.75" customHeight="1" x14ac:dyDescent="0.25">
      <c r="B10" s="83"/>
      <c r="C10" s="83"/>
      <c r="D10" s="83"/>
      <c r="E10" s="83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3"/>
      <c r="AD10" s="70"/>
      <c r="AF10" s="76"/>
    </row>
    <row r="11" spans="2:32" s="46" customFormat="1" x14ac:dyDescent="0.25">
      <c r="B11" s="85">
        <v>1</v>
      </c>
      <c r="C11" s="85">
        <v>2</v>
      </c>
      <c r="D11" s="85">
        <v>3</v>
      </c>
      <c r="E11" s="85">
        <v>4</v>
      </c>
      <c r="F11" s="85">
        <v>5</v>
      </c>
      <c r="G11" s="85">
        <v>6</v>
      </c>
      <c r="H11" s="86">
        <v>7</v>
      </c>
      <c r="I11" s="86">
        <v>8</v>
      </c>
      <c r="J11" s="85">
        <v>9</v>
      </c>
      <c r="K11" s="85">
        <v>10</v>
      </c>
      <c r="L11" s="85">
        <v>11</v>
      </c>
      <c r="M11" s="85">
        <v>12</v>
      </c>
      <c r="N11" s="105">
        <v>13</v>
      </c>
      <c r="O11" s="85">
        <v>14</v>
      </c>
      <c r="P11" s="107">
        <v>15</v>
      </c>
      <c r="Q11" s="98">
        <v>16</v>
      </c>
      <c r="R11" s="98">
        <v>17</v>
      </c>
      <c r="S11" s="98">
        <v>18</v>
      </c>
      <c r="T11" s="98">
        <v>19</v>
      </c>
      <c r="U11" s="98">
        <v>20</v>
      </c>
      <c r="V11" s="98">
        <v>21</v>
      </c>
      <c r="W11" s="98">
        <v>22</v>
      </c>
      <c r="X11" s="98">
        <v>23</v>
      </c>
      <c r="Y11" s="98">
        <v>24</v>
      </c>
      <c r="Z11" s="98">
        <v>25</v>
      </c>
      <c r="AA11" s="98">
        <v>26</v>
      </c>
      <c r="AB11" s="98">
        <v>27</v>
      </c>
      <c r="AC11" s="98">
        <v>28</v>
      </c>
      <c r="AD11" s="32"/>
    </row>
    <row r="12" spans="2:32" s="46" customFormat="1" ht="18.75" customHeight="1" x14ac:dyDescent="0.25">
      <c r="B12" s="85"/>
      <c r="C12" s="157" t="s">
        <v>222</v>
      </c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32"/>
    </row>
    <row r="13" spans="2:32" s="46" customFormat="1" ht="36" customHeight="1" x14ac:dyDescent="0.25">
      <c r="B13" s="129" t="s">
        <v>9</v>
      </c>
      <c r="C13" s="126" t="s">
        <v>272</v>
      </c>
      <c r="D13" s="129" t="s">
        <v>345</v>
      </c>
      <c r="E13" s="129" t="s">
        <v>266</v>
      </c>
      <c r="F13" s="110">
        <f t="shared" ref="F13:O13" si="0">F14+F15+F16+F17</f>
        <v>0</v>
      </c>
      <c r="G13" s="110">
        <f t="shared" si="0"/>
        <v>0</v>
      </c>
      <c r="H13" s="110">
        <f t="shared" si="0"/>
        <v>0</v>
      </c>
      <c r="I13" s="110">
        <f t="shared" si="0"/>
        <v>0</v>
      </c>
      <c r="J13" s="110">
        <f t="shared" si="0"/>
        <v>0</v>
      </c>
      <c r="K13" s="110">
        <f t="shared" si="0"/>
        <v>0</v>
      </c>
      <c r="L13" s="110">
        <f t="shared" si="0"/>
        <v>0</v>
      </c>
      <c r="M13" s="110">
        <f t="shared" si="0"/>
        <v>0</v>
      </c>
      <c r="N13" s="110">
        <f t="shared" si="0"/>
        <v>0</v>
      </c>
      <c r="O13" s="110">
        <f t="shared" si="0"/>
        <v>0</v>
      </c>
      <c r="P13" s="111">
        <f>P18+P33</f>
        <v>475619.35187000001</v>
      </c>
      <c r="Q13" s="111">
        <f t="shared" ref="Q13:AA13" si="1">Q18+Q33</f>
        <v>486256.5</v>
      </c>
      <c r="R13" s="111">
        <f t="shared" si="1"/>
        <v>598117.5</v>
      </c>
      <c r="S13" s="111">
        <f t="shared" si="1"/>
        <v>617144.9</v>
      </c>
      <c r="T13" s="111">
        <f t="shared" si="1"/>
        <v>772544.7</v>
      </c>
      <c r="U13" s="111">
        <f t="shared" si="1"/>
        <v>708008.3</v>
      </c>
      <c r="V13" s="111">
        <f t="shared" si="1"/>
        <v>682126</v>
      </c>
      <c r="W13" s="111">
        <f t="shared" si="1"/>
        <v>683827.6</v>
      </c>
      <c r="X13" s="111">
        <f t="shared" si="1"/>
        <v>719090.8</v>
      </c>
      <c r="Y13" s="111">
        <f t="shared" si="1"/>
        <v>707505.1</v>
      </c>
      <c r="Z13" s="111">
        <f t="shared" si="1"/>
        <v>677257.9</v>
      </c>
      <c r="AA13" s="111">
        <f t="shared" si="1"/>
        <v>630534.80000000005</v>
      </c>
      <c r="AB13" s="111">
        <f>SUM(F13:AA13)</f>
        <v>7758033.4518699991</v>
      </c>
      <c r="AC13" s="87" t="s">
        <v>10</v>
      </c>
      <c r="AD13" s="32"/>
      <c r="AE13" s="91">
        <f>SUM(F13:U13)</f>
        <v>3657691.2518699998</v>
      </c>
      <c r="AF13" s="62">
        <f>AB13-AE13</f>
        <v>4100342.1999999993</v>
      </c>
    </row>
    <row r="14" spans="2:32" s="46" customFormat="1" ht="33.75" customHeight="1" x14ac:dyDescent="0.25">
      <c r="B14" s="124"/>
      <c r="C14" s="127"/>
      <c r="D14" s="124"/>
      <c r="E14" s="124"/>
      <c r="F14" s="110">
        <f t="shared" ref="F14:O14" si="2">F15+F16+F17+F18</f>
        <v>0</v>
      </c>
      <c r="G14" s="110">
        <f t="shared" si="2"/>
        <v>0</v>
      </c>
      <c r="H14" s="110">
        <f t="shared" si="2"/>
        <v>0</v>
      </c>
      <c r="I14" s="110">
        <f t="shared" si="2"/>
        <v>0</v>
      </c>
      <c r="J14" s="110">
        <f t="shared" si="2"/>
        <v>0</v>
      </c>
      <c r="K14" s="110">
        <f t="shared" si="2"/>
        <v>0</v>
      </c>
      <c r="L14" s="110">
        <f t="shared" si="2"/>
        <v>0</v>
      </c>
      <c r="M14" s="110">
        <f t="shared" si="2"/>
        <v>0</v>
      </c>
      <c r="N14" s="110">
        <f t="shared" si="2"/>
        <v>0</v>
      </c>
      <c r="O14" s="110">
        <f t="shared" si="2"/>
        <v>0</v>
      </c>
      <c r="P14" s="111">
        <f>P19+P34</f>
        <v>38253.699999999997</v>
      </c>
      <c r="Q14" s="111">
        <f t="shared" ref="Q14:AA14" si="3">Q19+Q34</f>
        <v>48183.696000000004</v>
      </c>
      <c r="R14" s="111">
        <f t="shared" si="3"/>
        <v>151759.57500000001</v>
      </c>
      <c r="S14" s="112">
        <f t="shared" si="3"/>
        <v>153378.91800000001</v>
      </c>
      <c r="T14" s="112">
        <f t="shared" si="3"/>
        <v>0</v>
      </c>
      <c r="U14" s="112">
        <f t="shared" si="3"/>
        <v>0</v>
      </c>
      <c r="V14" s="112">
        <f t="shared" si="3"/>
        <v>0</v>
      </c>
      <c r="W14" s="112">
        <f t="shared" si="3"/>
        <v>0</v>
      </c>
      <c r="X14" s="112">
        <f t="shared" si="3"/>
        <v>0</v>
      </c>
      <c r="Y14" s="112">
        <f t="shared" si="3"/>
        <v>0</v>
      </c>
      <c r="Z14" s="112">
        <f t="shared" si="3"/>
        <v>0</v>
      </c>
      <c r="AA14" s="112">
        <f t="shared" si="3"/>
        <v>0</v>
      </c>
      <c r="AB14" s="111">
        <f>SUM(F14:AA14)</f>
        <v>391575.88900000002</v>
      </c>
      <c r="AC14" s="87" t="s">
        <v>11</v>
      </c>
      <c r="AD14" s="32"/>
      <c r="AE14" s="91">
        <f t="shared" ref="AE14:AE77" si="4">SUM(F14:U14)</f>
        <v>391575.88900000002</v>
      </c>
      <c r="AF14" s="62">
        <f t="shared" ref="AF14:AF77" si="5">AB14-AE14</f>
        <v>0</v>
      </c>
    </row>
    <row r="15" spans="2:32" s="46" customFormat="1" ht="33.75" customHeight="1" x14ac:dyDescent="0.25">
      <c r="B15" s="124"/>
      <c r="C15" s="127"/>
      <c r="D15" s="124"/>
      <c r="E15" s="124"/>
      <c r="F15" s="110">
        <f t="shared" ref="F15:O15" si="6">F16+F17+F18+F19</f>
        <v>0</v>
      </c>
      <c r="G15" s="110">
        <f t="shared" si="6"/>
        <v>0</v>
      </c>
      <c r="H15" s="110">
        <f t="shared" si="6"/>
        <v>0</v>
      </c>
      <c r="I15" s="110">
        <f t="shared" si="6"/>
        <v>0</v>
      </c>
      <c r="J15" s="110">
        <f t="shared" si="6"/>
        <v>0</v>
      </c>
      <c r="K15" s="110">
        <f t="shared" si="6"/>
        <v>0</v>
      </c>
      <c r="L15" s="110">
        <f t="shared" si="6"/>
        <v>0</v>
      </c>
      <c r="M15" s="110">
        <f t="shared" si="6"/>
        <v>0</v>
      </c>
      <c r="N15" s="110">
        <f t="shared" si="6"/>
        <v>0</v>
      </c>
      <c r="O15" s="110">
        <f t="shared" si="6"/>
        <v>0</v>
      </c>
      <c r="P15" s="111">
        <f>P20+P35</f>
        <v>2241.4</v>
      </c>
      <c r="Q15" s="111">
        <f t="shared" ref="Q15:AA15" si="7">Q20+Q35</f>
        <v>486.70400000000001</v>
      </c>
      <c r="R15" s="111">
        <f t="shared" si="7"/>
        <v>1532.925</v>
      </c>
      <c r="S15" s="112">
        <f t="shared" si="7"/>
        <v>1549.2819999999999</v>
      </c>
      <c r="T15" s="112">
        <f t="shared" si="7"/>
        <v>0</v>
      </c>
      <c r="U15" s="112">
        <f t="shared" si="7"/>
        <v>0</v>
      </c>
      <c r="V15" s="112">
        <f t="shared" si="7"/>
        <v>0</v>
      </c>
      <c r="W15" s="112">
        <f t="shared" si="7"/>
        <v>0</v>
      </c>
      <c r="X15" s="112">
        <f t="shared" si="7"/>
        <v>0</v>
      </c>
      <c r="Y15" s="112">
        <f t="shared" si="7"/>
        <v>0</v>
      </c>
      <c r="Z15" s="112">
        <f t="shared" si="7"/>
        <v>0</v>
      </c>
      <c r="AA15" s="112">
        <f t="shared" si="7"/>
        <v>0</v>
      </c>
      <c r="AB15" s="111">
        <f>SUM(F15:AA15)</f>
        <v>5810.3110000000006</v>
      </c>
      <c r="AC15" s="87" t="s">
        <v>12</v>
      </c>
      <c r="AD15" s="32"/>
      <c r="AE15" s="91">
        <f t="shared" si="4"/>
        <v>5810.3110000000006</v>
      </c>
      <c r="AF15" s="62">
        <f t="shared" si="5"/>
        <v>0</v>
      </c>
    </row>
    <row r="16" spans="2:32" s="46" customFormat="1" ht="36" customHeight="1" x14ac:dyDescent="0.25">
      <c r="B16" s="124"/>
      <c r="C16" s="127"/>
      <c r="D16" s="124"/>
      <c r="E16" s="124"/>
      <c r="F16" s="110">
        <f t="shared" ref="F16:N16" si="8">F17+F18+F19+F20</f>
        <v>0</v>
      </c>
      <c r="G16" s="110">
        <f t="shared" si="8"/>
        <v>0</v>
      </c>
      <c r="H16" s="110">
        <f t="shared" si="8"/>
        <v>0</v>
      </c>
      <c r="I16" s="110">
        <f t="shared" si="8"/>
        <v>0</v>
      </c>
      <c r="J16" s="110">
        <f t="shared" si="8"/>
        <v>0</v>
      </c>
      <c r="K16" s="110">
        <f t="shared" si="8"/>
        <v>0</v>
      </c>
      <c r="L16" s="110">
        <f t="shared" si="8"/>
        <v>0</v>
      </c>
      <c r="M16" s="110">
        <f t="shared" si="8"/>
        <v>0</v>
      </c>
      <c r="N16" s="110">
        <f t="shared" si="8"/>
        <v>0</v>
      </c>
      <c r="O16" s="110">
        <f>O21+O36</f>
        <v>0</v>
      </c>
      <c r="P16" s="111">
        <f>P21+P36</f>
        <v>435124.25187000004</v>
      </c>
      <c r="Q16" s="111">
        <f t="shared" ref="Q16:AA16" si="9">Q21+Q36</f>
        <v>437586.10000000003</v>
      </c>
      <c r="R16" s="111">
        <f t="shared" si="9"/>
        <v>444825</v>
      </c>
      <c r="S16" s="111">
        <f t="shared" si="9"/>
        <v>462216.7</v>
      </c>
      <c r="T16" s="111">
        <f t="shared" si="9"/>
        <v>772544.7</v>
      </c>
      <c r="U16" s="111">
        <f t="shared" si="9"/>
        <v>708008.3</v>
      </c>
      <c r="V16" s="111">
        <f t="shared" si="9"/>
        <v>682126</v>
      </c>
      <c r="W16" s="111">
        <f t="shared" si="9"/>
        <v>683827.6</v>
      </c>
      <c r="X16" s="111">
        <f t="shared" si="9"/>
        <v>719090.8</v>
      </c>
      <c r="Y16" s="111">
        <f t="shared" si="9"/>
        <v>707505.1</v>
      </c>
      <c r="Z16" s="111">
        <f t="shared" si="9"/>
        <v>677257.9</v>
      </c>
      <c r="AA16" s="111">
        <f t="shared" si="9"/>
        <v>630534.80000000005</v>
      </c>
      <c r="AB16" s="111">
        <f>SUM(F16:AA16)</f>
        <v>7360647.2518699989</v>
      </c>
      <c r="AC16" s="87" t="s">
        <v>13</v>
      </c>
      <c r="AD16" s="32"/>
      <c r="AE16" s="91">
        <f t="shared" si="4"/>
        <v>3260305.0518699996</v>
      </c>
      <c r="AF16" s="62">
        <f t="shared" si="5"/>
        <v>4100342.1999999993</v>
      </c>
    </row>
    <row r="17" spans="2:32" s="46" customFormat="1" ht="31.5" customHeight="1" x14ac:dyDescent="0.25">
      <c r="B17" s="125"/>
      <c r="C17" s="128"/>
      <c r="D17" s="125"/>
      <c r="E17" s="125"/>
      <c r="F17" s="110">
        <f t="shared" ref="F17:O17" si="10">F18+F19+F20+F21</f>
        <v>0</v>
      </c>
      <c r="G17" s="110">
        <f t="shared" si="10"/>
        <v>0</v>
      </c>
      <c r="H17" s="110">
        <f t="shared" si="10"/>
        <v>0</v>
      </c>
      <c r="I17" s="110">
        <f t="shared" si="10"/>
        <v>0</v>
      </c>
      <c r="J17" s="110">
        <f t="shared" si="10"/>
        <v>0</v>
      </c>
      <c r="K17" s="110">
        <f t="shared" si="10"/>
        <v>0</v>
      </c>
      <c r="L17" s="110">
        <f t="shared" si="10"/>
        <v>0</v>
      </c>
      <c r="M17" s="110">
        <f t="shared" si="10"/>
        <v>0</v>
      </c>
      <c r="N17" s="110">
        <f t="shared" si="10"/>
        <v>0</v>
      </c>
      <c r="O17" s="110">
        <f t="shared" si="10"/>
        <v>0</v>
      </c>
      <c r="P17" s="113">
        <f>P22+P37</f>
        <v>0</v>
      </c>
      <c r="Q17" s="113">
        <f t="shared" ref="Q17:AA17" si="11">Q22+Q37</f>
        <v>0</v>
      </c>
      <c r="R17" s="113">
        <f t="shared" si="11"/>
        <v>0</v>
      </c>
      <c r="S17" s="113">
        <f t="shared" si="11"/>
        <v>0</v>
      </c>
      <c r="T17" s="113">
        <f t="shared" si="11"/>
        <v>0</v>
      </c>
      <c r="U17" s="113">
        <f t="shared" si="11"/>
        <v>0</v>
      </c>
      <c r="V17" s="113">
        <f t="shared" si="11"/>
        <v>0</v>
      </c>
      <c r="W17" s="113">
        <f t="shared" si="11"/>
        <v>0</v>
      </c>
      <c r="X17" s="113">
        <f t="shared" si="11"/>
        <v>0</v>
      </c>
      <c r="Y17" s="113">
        <f t="shared" si="11"/>
        <v>0</v>
      </c>
      <c r="Z17" s="113">
        <f t="shared" si="11"/>
        <v>0</v>
      </c>
      <c r="AA17" s="113">
        <f t="shared" si="11"/>
        <v>0</v>
      </c>
      <c r="AB17" s="113">
        <f>SUM(F17:AA17)</f>
        <v>0</v>
      </c>
      <c r="AC17" s="87" t="s">
        <v>14</v>
      </c>
      <c r="AD17" s="32"/>
      <c r="AE17" s="91">
        <f t="shared" si="4"/>
        <v>0</v>
      </c>
      <c r="AF17" s="62">
        <f t="shared" si="5"/>
        <v>0</v>
      </c>
    </row>
    <row r="18" spans="2:32" s="46" customFormat="1" ht="36" customHeight="1" x14ac:dyDescent="0.25">
      <c r="B18" s="129">
        <v>2</v>
      </c>
      <c r="C18" s="131" t="s">
        <v>273</v>
      </c>
      <c r="D18" s="129" t="s">
        <v>345</v>
      </c>
      <c r="E18" s="122" t="s">
        <v>268</v>
      </c>
      <c r="F18" s="110">
        <f t="shared" ref="F18:AA18" si="12">F19+F20+F21+F22</f>
        <v>0</v>
      </c>
      <c r="G18" s="110">
        <f t="shared" si="12"/>
        <v>0</v>
      </c>
      <c r="H18" s="110">
        <f t="shared" si="12"/>
        <v>0</v>
      </c>
      <c r="I18" s="110">
        <f t="shared" si="12"/>
        <v>0</v>
      </c>
      <c r="J18" s="110">
        <f t="shared" si="12"/>
        <v>0</v>
      </c>
      <c r="K18" s="110">
        <f t="shared" si="12"/>
        <v>0</v>
      </c>
      <c r="L18" s="110">
        <f t="shared" si="12"/>
        <v>0</v>
      </c>
      <c r="M18" s="110">
        <f t="shared" si="12"/>
        <v>0</v>
      </c>
      <c r="N18" s="110">
        <f t="shared" si="12"/>
        <v>0</v>
      </c>
      <c r="O18" s="110">
        <f t="shared" si="12"/>
        <v>0</v>
      </c>
      <c r="P18" s="111">
        <f t="shared" si="12"/>
        <v>198861.82714000001</v>
      </c>
      <c r="Q18" s="111">
        <f t="shared" si="12"/>
        <v>228325.80000000002</v>
      </c>
      <c r="R18" s="111">
        <f t="shared" si="12"/>
        <v>333281.5</v>
      </c>
      <c r="S18" s="111">
        <f t="shared" si="12"/>
        <v>345563</v>
      </c>
      <c r="T18" s="111">
        <f t="shared" si="12"/>
        <v>210942.4</v>
      </c>
      <c r="U18" s="111">
        <f t="shared" si="12"/>
        <v>214446.8</v>
      </c>
      <c r="V18" s="111">
        <f t="shared" si="12"/>
        <v>210805.2</v>
      </c>
      <c r="W18" s="111">
        <f t="shared" si="12"/>
        <v>213478.1</v>
      </c>
      <c r="X18" s="111">
        <f t="shared" si="12"/>
        <v>217420.1</v>
      </c>
      <c r="Y18" s="111">
        <f t="shared" si="12"/>
        <v>213323.8</v>
      </c>
      <c r="Z18" s="111">
        <f t="shared" si="12"/>
        <v>208857</v>
      </c>
      <c r="AA18" s="111">
        <f t="shared" si="12"/>
        <v>201813.5</v>
      </c>
      <c r="AB18" s="111">
        <f>AB19+AB20+AB21+AB22</f>
        <v>2797119.0271400004</v>
      </c>
      <c r="AC18" s="87" t="s">
        <v>10</v>
      </c>
      <c r="AD18" s="32"/>
      <c r="AE18" s="91">
        <f t="shared" si="4"/>
        <v>1531421.32714</v>
      </c>
      <c r="AF18" s="62">
        <f t="shared" si="5"/>
        <v>1265697.7000000004</v>
      </c>
    </row>
    <row r="19" spans="2:32" s="46" customFormat="1" ht="36" customHeight="1" x14ac:dyDescent="0.25">
      <c r="B19" s="124"/>
      <c r="C19" s="131"/>
      <c r="D19" s="124"/>
      <c r="E19" s="122"/>
      <c r="F19" s="110">
        <v>0</v>
      </c>
      <c r="G19" s="110">
        <v>0</v>
      </c>
      <c r="H19" s="110">
        <v>0</v>
      </c>
      <c r="I19" s="110">
        <v>0</v>
      </c>
      <c r="J19" s="110">
        <v>0</v>
      </c>
      <c r="K19" s="110">
        <v>0</v>
      </c>
      <c r="L19" s="110">
        <v>0</v>
      </c>
      <c r="M19" s="110">
        <v>0</v>
      </c>
      <c r="N19" s="110">
        <v>0</v>
      </c>
      <c r="O19" s="110">
        <v>0</v>
      </c>
      <c r="P19" s="111">
        <f>P24+P29</f>
        <v>38253.699999999997</v>
      </c>
      <c r="Q19" s="111">
        <f>Q24+Q29</f>
        <v>48183.696000000004</v>
      </c>
      <c r="R19" s="111">
        <f t="shared" ref="R19:AA19" si="13">R24+R29</f>
        <v>151759.57500000001</v>
      </c>
      <c r="S19" s="112">
        <f t="shared" si="13"/>
        <v>153378.91800000001</v>
      </c>
      <c r="T19" s="112">
        <f t="shared" si="13"/>
        <v>0</v>
      </c>
      <c r="U19" s="112">
        <f t="shared" si="13"/>
        <v>0</v>
      </c>
      <c r="V19" s="112">
        <f t="shared" si="13"/>
        <v>0</v>
      </c>
      <c r="W19" s="112">
        <f t="shared" si="13"/>
        <v>0</v>
      </c>
      <c r="X19" s="112">
        <f t="shared" si="13"/>
        <v>0</v>
      </c>
      <c r="Y19" s="112">
        <f t="shared" si="13"/>
        <v>0</v>
      </c>
      <c r="Z19" s="112">
        <f t="shared" si="13"/>
        <v>0</v>
      </c>
      <c r="AA19" s="112">
        <f t="shared" si="13"/>
        <v>0</v>
      </c>
      <c r="AB19" s="111">
        <f>SUM(F19:AA19)</f>
        <v>391575.88900000002</v>
      </c>
      <c r="AC19" s="87" t="s">
        <v>11</v>
      </c>
      <c r="AD19" s="32"/>
      <c r="AE19" s="91">
        <f t="shared" si="4"/>
        <v>391575.88900000002</v>
      </c>
      <c r="AF19" s="62">
        <f t="shared" si="5"/>
        <v>0</v>
      </c>
    </row>
    <row r="20" spans="2:32" s="46" customFormat="1" ht="30.75" customHeight="1" x14ac:dyDescent="0.25">
      <c r="B20" s="124"/>
      <c r="C20" s="131"/>
      <c r="D20" s="124"/>
      <c r="E20" s="122"/>
      <c r="F20" s="110">
        <v>0</v>
      </c>
      <c r="G20" s="110">
        <v>0</v>
      </c>
      <c r="H20" s="110">
        <v>0</v>
      </c>
      <c r="I20" s="110">
        <v>0</v>
      </c>
      <c r="J20" s="110">
        <v>0</v>
      </c>
      <c r="K20" s="110">
        <v>0</v>
      </c>
      <c r="L20" s="110">
        <v>0</v>
      </c>
      <c r="M20" s="110">
        <v>0</v>
      </c>
      <c r="N20" s="110">
        <v>0</v>
      </c>
      <c r="O20" s="110">
        <v>0</v>
      </c>
      <c r="P20" s="111">
        <f>P25+P30</f>
        <v>386.4</v>
      </c>
      <c r="Q20" s="111">
        <f t="shared" ref="Q20:AA20" si="14">Q25+Q30</f>
        <v>486.70400000000001</v>
      </c>
      <c r="R20" s="111">
        <f t="shared" si="14"/>
        <v>1532.925</v>
      </c>
      <c r="S20" s="112">
        <f t="shared" si="14"/>
        <v>1549.2819999999999</v>
      </c>
      <c r="T20" s="112">
        <f t="shared" si="14"/>
        <v>0</v>
      </c>
      <c r="U20" s="112">
        <f t="shared" si="14"/>
        <v>0</v>
      </c>
      <c r="V20" s="112">
        <f t="shared" si="14"/>
        <v>0</v>
      </c>
      <c r="W20" s="112">
        <f t="shared" si="14"/>
        <v>0</v>
      </c>
      <c r="X20" s="112">
        <f t="shared" si="14"/>
        <v>0</v>
      </c>
      <c r="Y20" s="112">
        <f t="shared" si="14"/>
        <v>0</v>
      </c>
      <c r="Z20" s="112">
        <f t="shared" si="14"/>
        <v>0</v>
      </c>
      <c r="AA20" s="112">
        <f t="shared" si="14"/>
        <v>0</v>
      </c>
      <c r="AB20" s="111">
        <f t="shared" ref="AB20:AB22" si="15">SUM(F20:AA20)</f>
        <v>3955.3109999999997</v>
      </c>
      <c r="AC20" s="87" t="s">
        <v>12</v>
      </c>
      <c r="AD20" s="32"/>
      <c r="AE20" s="91">
        <f t="shared" si="4"/>
        <v>3955.3109999999997</v>
      </c>
      <c r="AF20" s="62">
        <f t="shared" si="5"/>
        <v>0</v>
      </c>
    </row>
    <row r="21" spans="2:32" s="46" customFormat="1" ht="30" customHeight="1" x14ac:dyDescent="0.25">
      <c r="B21" s="124"/>
      <c r="C21" s="131"/>
      <c r="D21" s="124"/>
      <c r="E21" s="122"/>
      <c r="F21" s="110">
        <v>0</v>
      </c>
      <c r="G21" s="110">
        <v>0</v>
      </c>
      <c r="H21" s="110">
        <v>0</v>
      </c>
      <c r="I21" s="110">
        <v>0</v>
      </c>
      <c r="J21" s="110">
        <v>0</v>
      </c>
      <c r="K21" s="110">
        <v>0</v>
      </c>
      <c r="L21" s="110">
        <v>0</v>
      </c>
      <c r="M21" s="110">
        <v>0</v>
      </c>
      <c r="N21" s="110">
        <v>0</v>
      </c>
      <c r="O21" s="110">
        <v>0</v>
      </c>
      <c r="P21" s="111">
        <f>P26+P31</f>
        <v>160221.72714</v>
      </c>
      <c r="Q21" s="111">
        <f t="shared" ref="Q21:AA21" si="16">Q26+Q31</f>
        <v>179655.40000000002</v>
      </c>
      <c r="R21" s="111">
        <f t="shared" si="16"/>
        <v>179989</v>
      </c>
      <c r="S21" s="111">
        <f t="shared" si="16"/>
        <v>190634.8</v>
      </c>
      <c r="T21" s="111">
        <f t="shared" si="16"/>
        <v>210942.4</v>
      </c>
      <c r="U21" s="111">
        <f t="shared" si="16"/>
        <v>214446.8</v>
      </c>
      <c r="V21" s="111">
        <f t="shared" si="16"/>
        <v>210805.2</v>
      </c>
      <c r="W21" s="111">
        <f t="shared" si="16"/>
        <v>213478.1</v>
      </c>
      <c r="X21" s="111">
        <f t="shared" si="16"/>
        <v>217420.1</v>
      </c>
      <c r="Y21" s="111">
        <f t="shared" si="16"/>
        <v>213323.8</v>
      </c>
      <c r="Z21" s="111">
        <f t="shared" si="16"/>
        <v>208857</v>
      </c>
      <c r="AA21" s="111">
        <f t="shared" si="16"/>
        <v>201813.5</v>
      </c>
      <c r="AB21" s="111">
        <f t="shared" si="15"/>
        <v>2401587.8271400002</v>
      </c>
      <c r="AC21" s="87" t="s">
        <v>13</v>
      </c>
      <c r="AD21" s="32"/>
      <c r="AE21" s="91">
        <f t="shared" si="4"/>
        <v>1135890.12714</v>
      </c>
      <c r="AF21" s="62">
        <f t="shared" si="5"/>
        <v>1265697.7000000002</v>
      </c>
    </row>
    <row r="22" spans="2:32" s="46" customFormat="1" ht="36.75" customHeight="1" x14ac:dyDescent="0.25">
      <c r="B22" s="125"/>
      <c r="C22" s="131"/>
      <c r="D22" s="125"/>
      <c r="E22" s="122"/>
      <c r="F22" s="110">
        <v>0</v>
      </c>
      <c r="G22" s="110">
        <v>0</v>
      </c>
      <c r="H22" s="110">
        <v>0</v>
      </c>
      <c r="I22" s="110">
        <v>0</v>
      </c>
      <c r="J22" s="110">
        <v>0</v>
      </c>
      <c r="K22" s="110">
        <v>0</v>
      </c>
      <c r="L22" s="110">
        <v>0</v>
      </c>
      <c r="M22" s="110">
        <v>0</v>
      </c>
      <c r="N22" s="110">
        <v>0</v>
      </c>
      <c r="O22" s="110">
        <v>0</v>
      </c>
      <c r="P22" s="112">
        <f>P27+P32</f>
        <v>0</v>
      </c>
      <c r="Q22" s="112">
        <f t="shared" ref="Q22:AA22" si="17">Q27+Q32</f>
        <v>0</v>
      </c>
      <c r="R22" s="112">
        <f t="shared" si="17"/>
        <v>0</v>
      </c>
      <c r="S22" s="112">
        <f t="shared" si="17"/>
        <v>0</v>
      </c>
      <c r="T22" s="112">
        <f t="shared" si="17"/>
        <v>0</v>
      </c>
      <c r="U22" s="112">
        <f t="shared" si="17"/>
        <v>0</v>
      </c>
      <c r="V22" s="112">
        <f t="shared" si="17"/>
        <v>0</v>
      </c>
      <c r="W22" s="112">
        <f t="shared" si="17"/>
        <v>0</v>
      </c>
      <c r="X22" s="112">
        <f t="shared" si="17"/>
        <v>0</v>
      </c>
      <c r="Y22" s="112">
        <f t="shared" si="17"/>
        <v>0</v>
      </c>
      <c r="Z22" s="112">
        <f t="shared" si="17"/>
        <v>0</v>
      </c>
      <c r="AA22" s="112">
        <f t="shared" si="17"/>
        <v>0</v>
      </c>
      <c r="AB22" s="112">
        <f t="shared" si="15"/>
        <v>0</v>
      </c>
      <c r="AC22" s="87" t="s">
        <v>14</v>
      </c>
      <c r="AD22" s="32"/>
      <c r="AE22" s="91">
        <f t="shared" si="4"/>
        <v>0</v>
      </c>
      <c r="AF22" s="62">
        <f t="shared" si="5"/>
        <v>0</v>
      </c>
    </row>
    <row r="23" spans="2:32" s="46" customFormat="1" ht="47.25" customHeight="1" x14ac:dyDescent="0.25">
      <c r="B23" s="129" t="s">
        <v>17</v>
      </c>
      <c r="C23" s="131" t="s">
        <v>274</v>
      </c>
      <c r="D23" s="129" t="s">
        <v>345</v>
      </c>
      <c r="E23" s="122" t="s">
        <v>269</v>
      </c>
      <c r="F23" s="110">
        <f t="shared" ref="F23:AA23" si="18">F24+F25+F26+F27</f>
        <v>0</v>
      </c>
      <c r="G23" s="110">
        <f t="shared" si="18"/>
        <v>0</v>
      </c>
      <c r="H23" s="110">
        <f t="shared" si="18"/>
        <v>0</v>
      </c>
      <c r="I23" s="110">
        <f t="shared" si="18"/>
        <v>0</v>
      </c>
      <c r="J23" s="110">
        <f t="shared" si="18"/>
        <v>0</v>
      </c>
      <c r="K23" s="110">
        <f t="shared" si="18"/>
        <v>0</v>
      </c>
      <c r="L23" s="110">
        <f t="shared" si="18"/>
        <v>0</v>
      </c>
      <c r="M23" s="110">
        <f t="shared" si="18"/>
        <v>0</v>
      </c>
      <c r="N23" s="110">
        <f t="shared" si="18"/>
        <v>0</v>
      </c>
      <c r="O23" s="110">
        <f t="shared" si="18"/>
        <v>0</v>
      </c>
      <c r="P23" s="111">
        <f t="shared" si="18"/>
        <v>52328.693249999997</v>
      </c>
      <c r="Q23" s="111">
        <f t="shared" si="18"/>
        <v>64936.100000000006</v>
      </c>
      <c r="R23" s="111">
        <f t="shared" si="18"/>
        <v>171184.8</v>
      </c>
      <c r="S23" s="111">
        <f>S24+S25+S26+S27</f>
        <v>172820.5</v>
      </c>
      <c r="T23" s="111">
        <f t="shared" si="18"/>
        <v>38199.899999999994</v>
      </c>
      <c r="U23" s="111">
        <f t="shared" si="18"/>
        <v>41704.300000000003</v>
      </c>
      <c r="V23" s="111">
        <f t="shared" si="18"/>
        <v>38062.699999999997</v>
      </c>
      <c r="W23" s="111">
        <f t="shared" si="18"/>
        <v>40735.599999999999</v>
      </c>
      <c r="X23" s="111">
        <f t="shared" si="18"/>
        <v>44677.599999999999</v>
      </c>
      <c r="Y23" s="111">
        <f t="shared" si="18"/>
        <v>40581.300000000003</v>
      </c>
      <c r="Z23" s="111">
        <f t="shared" si="18"/>
        <v>36114.5</v>
      </c>
      <c r="AA23" s="111">
        <f t="shared" si="18"/>
        <v>29071</v>
      </c>
      <c r="AB23" s="111">
        <f>AB24+AB25+AB26+AB27</f>
        <v>770416.99325000006</v>
      </c>
      <c r="AC23" s="87" t="s">
        <v>10</v>
      </c>
      <c r="AD23" s="32"/>
      <c r="AE23" s="91">
        <f t="shared" si="4"/>
        <v>541174.29324999999</v>
      </c>
      <c r="AF23" s="62">
        <f t="shared" si="5"/>
        <v>229242.70000000007</v>
      </c>
    </row>
    <row r="24" spans="2:32" s="46" customFormat="1" ht="53.25" customHeight="1" x14ac:dyDescent="0.25">
      <c r="B24" s="124"/>
      <c r="C24" s="131"/>
      <c r="D24" s="124"/>
      <c r="E24" s="122"/>
      <c r="F24" s="110">
        <v>0</v>
      </c>
      <c r="G24" s="110">
        <v>0</v>
      </c>
      <c r="H24" s="110">
        <v>0</v>
      </c>
      <c r="I24" s="110">
        <v>0</v>
      </c>
      <c r="J24" s="110">
        <v>0</v>
      </c>
      <c r="K24" s="110">
        <v>0</v>
      </c>
      <c r="L24" s="110">
        <v>0</v>
      </c>
      <c r="M24" s="110">
        <v>0</v>
      </c>
      <c r="N24" s="110">
        <v>0</v>
      </c>
      <c r="O24" s="110">
        <v>0</v>
      </c>
      <c r="P24" s="111">
        <v>38253.699999999997</v>
      </c>
      <c r="Q24" s="111">
        <v>48183.696000000004</v>
      </c>
      <c r="R24" s="111">
        <v>151759.57500000001</v>
      </c>
      <c r="S24" s="112">
        <v>153378.91800000001</v>
      </c>
      <c r="T24" s="112">
        <v>0</v>
      </c>
      <c r="U24" s="112">
        <v>0</v>
      </c>
      <c r="V24" s="112">
        <v>0</v>
      </c>
      <c r="W24" s="112">
        <v>0</v>
      </c>
      <c r="X24" s="112">
        <v>0</v>
      </c>
      <c r="Y24" s="112">
        <v>0</v>
      </c>
      <c r="Z24" s="112">
        <v>0</v>
      </c>
      <c r="AA24" s="112">
        <v>0</v>
      </c>
      <c r="AB24" s="111">
        <f>SUM(F24:AA24)</f>
        <v>391575.88900000002</v>
      </c>
      <c r="AC24" s="87" t="s">
        <v>11</v>
      </c>
      <c r="AD24" s="32"/>
      <c r="AE24" s="91">
        <f t="shared" si="4"/>
        <v>391575.88900000002</v>
      </c>
      <c r="AF24" s="62">
        <f t="shared" si="5"/>
        <v>0</v>
      </c>
    </row>
    <row r="25" spans="2:32" s="46" customFormat="1" ht="57" customHeight="1" x14ac:dyDescent="0.25">
      <c r="B25" s="124"/>
      <c r="C25" s="131"/>
      <c r="D25" s="124"/>
      <c r="E25" s="122"/>
      <c r="F25" s="110">
        <v>0</v>
      </c>
      <c r="G25" s="110">
        <v>0</v>
      </c>
      <c r="H25" s="110">
        <v>0</v>
      </c>
      <c r="I25" s="110">
        <v>0</v>
      </c>
      <c r="J25" s="110">
        <v>0</v>
      </c>
      <c r="K25" s="110">
        <v>0</v>
      </c>
      <c r="L25" s="110">
        <v>0</v>
      </c>
      <c r="M25" s="110">
        <v>0</v>
      </c>
      <c r="N25" s="110">
        <v>0</v>
      </c>
      <c r="O25" s="110">
        <v>0</v>
      </c>
      <c r="P25" s="111">
        <v>386.4</v>
      </c>
      <c r="Q25" s="111">
        <v>486.70400000000001</v>
      </c>
      <c r="R25" s="111">
        <v>1532.925</v>
      </c>
      <c r="S25" s="112">
        <v>1549.2819999999999</v>
      </c>
      <c r="T25" s="112">
        <v>0</v>
      </c>
      <c r="U25" s="112">
        <v>0</v>
      </c>
      <c r="V25" s="112">
        <v>0</v>
      </c>
      <c r="W25" s="112">
        <v>0</v>
      </c>
      <c r="X25" s="112">
        <v>0</v>
      </c>
      <c r="Y25" s="112">
        <v>0</v>
      </c>
      <c r="Z25" s="112">
        <v>0</v>
      </c>
      <c r="AA25" s="112">
        <v>0</v>
      </c>
      <c r="AB25" s="111">
        <f t="shared" ref="AB25:AB27" si="19">SUM(F25:AA25)</f>
        <v>3955.3109999999997</v>
      </c>
      <c r="AC25" s="87" t="s">
        <v>12</v>
      </c>
      <c r="AD25" s="32"/>
      <c r="AE25" s="91">
        <f t="shared" si="4"/>
        <v>3955.3109999999997</v>
      </c>
      <c r="AF25" s="62">
        <f t="shared" si="5"/>
        <v>0</v>
      </c>
    </row>
    <row r="26" spans="2:32" s="46" customFormat="1" ht="45" customHeight="1" x14ac:dyDescent="0.25">
      <c r="B26" s="124"/>
      <c r="C26" s="131"/>
      <c r="D26" s="124"/>
      <c r="E26" s="122"/>
      <c r="F26" s="110">
        <v>0</v>
      </c>
      <c r="G26" s="110">
        <v>0</v>
      </c>
      <c r="H26" s="110">
        <v>0</v>
      </c>
      <c r="I26" s="110">
        <v>0</v>
      </c>
      <c r="J26" s="110">
        <v>0</v>
      </c>
      <c r="K26" s="110">
        <v>0</v>
      </c>
      <c r="L26" s="110">
        <v>0</v>
      </c>
      <c r="M26" s="110">
        <v>0</v>
      </c>
      <c r="N26" s="110">
        <v>0</v>
      </c>
      <c r="O26" s="110">
        <v>0</v>
      </c>
      <c r="P26" s="111">
        <v>13688.59325</v>
      </c>
      <c r="Q26" s="111">
        <v>16265.7</v>
      </c>
      <c r="R26" s="111">
        <v>17892.3</v>
      </c>
      <c r="S26" s="111">
        <v>17892.3</v>
      </c>
      <c r="T26" s="111">
        <f>17892.3+20307.6</f>
        <v>38199.899999999994</v>
      </c>
      <c r="U26" s="111">
        <f>17892.3+23812</f>
        <v>41704.300000000003</v>
      </c>
      <c r="V26" s="111">
        <f>17892.3+20170.4</f>
        <v>38062.699999999997</v>
      </c>
      <c r="W26" s="111">
        <f>17892.3+22843.3</f>
        <v>40735.599999999999</v>
      </c>
      <c r="X26" s="111">
        <f>17892.3+26785.3</f>
        <v>44677.599999999999</v>
      </c>
      <c r="Y26" s="111">
        <f>17892.3+22689</f>
        <v>40581.300000000003</v>
      </c>
      <c r="Z26" s="111">
        <f>17892.3+18222.2</f>
        <v>36114.5</v>
      </c>
      <c r="AA26" s="111">
        <f>17892.3+11178.7</f>
        <v>29071</v>
      </c>
      <c r="AB26" s="111">
        <f>SUM(F26:AA26)</f>
        <v>374885.79324999999</v>
      </c>
      <c r="AC26" s="87" t="s">
        <v>13</v>
      </c>
      <c r="AD26" s="32"/>
      <c r="AE26" s="91">
        <f t="shared" si="4"/>
        <v>145643.09325000001</v>
      </c>
      <c r="AF26" s="62">
        <f t="shared" si="5"/>
        <v>229242.69999999998</v>
      </c>
    </row>
    <row r="27" spans="2:32" s="46" customFormat="1" ht="45" customHeight="1" x14ac:dyDescent="0.25">
      <c r="B27" s="125"/>
      <c r="C27" s="131"/>
      <c r="D27" s="125"/>
      <c r="E27" s="122"/>
      <c r="F27" s="110">
        <v>0</v>
      </c>
      <c r="G27" s="110">
        <v>0</v>
      </c>
      <c r="H27" s="110">
        <v>0</v>
      </c>
      <c r="I27" s="110">
        <v>0</v>
      </c>
      <c r="J27" s="110">
        <v>0</v>
      </c>
      <c r="K27" s="110">
        <v>0</v>
      </c>
      <c r="L27" s="110">
        <v>0</v>
      </c>
      <c r="M27" s="110">
        <v>0</v>
      </c>
      <c r="N27" s="110">
        <v>0</v>
      </c>
      <c r="O27" s="110">
        <v>0</v>
      </c>
      <c r="P27" s="112">
        <v>0</v>
      </c>
      <c r="Q27" s="112">
        <v>0</v>
      </c>
      <c r="R27" s="112">
        <v>0</v>
      </c>
      <c r="S27" s="112">
        <v>0</v>
      </c>
      <c r="T27" s="112">
        <v>0</v>
      </c>
      <c r="U27" s="112">
        <v>0</v>
      </c>
      <c r="V27" s="112">
        <v>0</v>
      </c>
      <c r="W27" s="112">
        <v>0</v>
      </c>
      <c r="X27" s="112">
        <v>0</v>
      </c>
      <c r="Y27" s="112">
        <v>0</v>
      </c>
      <c r="Z27" s="112">
        <v>0</v>
      </c>
      <c r="AA27" s="112">
        <v>0</v>
      </c>
      <c r="AB27" s="112">
        <f t="shared" si="19"/>
        <v>0</v>
      </c>
      <c r="AC27" s="87" t="s">
        <v>14</v>
      </c>
      <c r="AD27" s="32"/>
      <c r="AE27" s="91">
        <f t="shared" si="4"/>
        <v>0</v>
      </c>
      <c r="AF27" s="62">
        <f t="shared" si="5"/>
        <v>0</v>
      </c>
    </row>
    <row r="28" spans="2:32" s="46" customFormat="1" ht="36" customHeight="1" x14ac:dyDescent="0.25">
      <c r="B28" s="162" t="s">
        <v>245</v>
      </c>
      <c r="C28" s="131" t="s">
        <v>275</v>
      </c>
      <c r="D28" s="129" t="s">
        <v>345</v>
      </c>
      <c r="E28" s="122" t="s">
        <v>268</v>
      </c>
      <c r="F28" s="110">
        <f t="shared" ref="F28:AA28" si="20">F29+F30+F31+F32</f>
        <v>0</v>
      </c>
      <c r="G28" s="110">
        <f t="shared" si="20"/>
        <v>0</v>
      </c>
      <c r="H28" s="110">
        <f t="shared" si="20"/>
        <v>0</v>
      </c>
      <c r="I28" s="110">
        <f t="shared" si="20"/>
        <v>0</v>
      </c>
      <c r="J28" s="110">
        <f t="shared" si="20"/>
        <v>0</v>
      </c>
      <c r="K28" s="110">
        <f t="shared" si="20"/>
        <v>0</v>
      </c>
      <c r="L28" s="110">
        <f t="shared" si="20"/>
        <v>0</v>
      </c>
      <c r="M28" s="110">
        <f t="shared" si="20"/>
        <v>0</v>
      </c>
      <c r="N28" s="110">
        <f t="shared" si="20"/>
        <v>0</v>
      </c>
      <c r="O28" s="110">
        <f t="shared" si="20"/>
        <v>0</v>
      </c>
      <c r="P28" s="111">
        <f t="shared" si="20"/>
        <v>146533.13389</v>
      </c>
      <c r="Q28" s="111">
        <f t="shared" si="20"/>
        <v>163389.70000000001</v>
      </c>
      <c r="R28" s="111">
        <f t="shared" si="20"/>
        <v>162096.70000000001</v>
      </c>
      <c r="S28" s="111">
        <f t="shared" si="20"/>
        <v>172742.5</v>
      </c>
      <c r="T28" s="111">
        <f t="shared" si="20"/>
        <v>172742.5</v>
      </c>
      <c r="U28" s="111">
        <f t="shared" si="20"/>
        <v>172742.5</v>
      </c>
      <c r="V28" s="111">
        <f t="shared" si="20"/>
        <v>172742.5</v>
      </c>
      <c r="W28" s="111">
        <f t="shared" si="20"/>
        <v>172742.5</v>
      </c>
      <c r="X28" s="111">
        <f t="shared" si="20"/>
        <v>172742.5</v>
      </c>
      <c r="Y28" s="111">
        <f t="shared" si="20"/>
        <v>172742.5</v>
      </c>
      <c r="Z28" s="111">
        <f t="shared" si="20"/>
        <v>172742.5</v>
      </c>
      <c r="AA28" s="111">
        <f t="shared" si="20"/>
        <v>172742.5</v>
      </c>
      <c r="AB28" s="111">
        <f>AB29+AB30+AB31+AB32</f>
        <v>2026702.0338900001</v>
      </c>
      <c r="AC28" s="87" t="s">
        <v>10</v>
      </c>
      <c r="AD28" s="32"/>
      <c r="AE28" s="91">
        <f t="shared" si="4"/>
        <v>990247.03389000008</v>
      </c>
      <c r="AF28" s="62">
        <f t="shared" si="5"/>
        <v>1036455</v>
      </c>
    </row>
    <row r="29" spans="2:32" s="46" customFormat="1" ht="31.5" customHeight="1" x14ac:dyDescent="0.25">
      <c r="B29" s="163"/>
      <c r="C29" s="131"/>
      <c r="D29" s="124"/>
      <c r="E29" s="122"/>
      <c r="F29" s="110">
        <v>0</v>
      </c>
      <c r="G29" s="110">
        <v>0</v>
      </c>
      <c r="H29" s="110">
        <v>0</v>
      </c>
      <c r="I29" s="110">
        <v>0</v>
      </c>
      <c r="J29" s="110">
        <v>0</v>
      </c>
      <c r="K29" s="110">
        <v>0</v>
      </c>
      <c r="L29" s="110">
        <v>0</v>
      </c>
      <c r="M29" s="110">
        <v>0</v>
      </c>
      <c r="N29" s="110">
        <v>0</v>
      </c>
      <c r="O29" s="110">
        <v>0</v>
      </c>
      <c r="P29" s="112">
        <v>0</v>
      </c>
      <c r="Q29" s="112">
        <v>0</v>
      </c>
      <c r="R29" s="112">
        <v>0</v>
      </c>
      <c r="S29" s="112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f>SUM(F29:AA29)</f>
        <v>0</v>
      </c>
      <c r="AC29" s="87" t="s">
        <v>11</v>
      </c>
      <c r="AD29" s="32"/>
      <c r="AE29" s="91">
        <f t="shared" si="4"/>
        <v>0</v>
      </c>
      <c r="AF29" s="62">
        <f t="shared" si="5"/>
        <v>0</v>
      </c>
    </row>
    <row r="30" spans="2:32" s="46" customFormat="1" ht="34.5" customHeight="1" x14ac:dyDescent="0.25">
      <c r="B30" s="163"/>
      <c r="C30" s="131"/>
      <c r="D30" s="124"/>
      <c r="E30" s="122"/>
      <c r="F30" s="110">
        <v>0</v>
      </c>
      <c r="G30" s="110">
        <v>0</v>
      </c>
      <c r="H30" s="110">
        <v>0</v>
      </c>
      <c r="I30" s="110">
        <v>0</v>
      </c>
      <c r="J30" s="110">
        <v>0</v>
      </c>
      <c r="K30" s="110">
        <v>0</v>
      </c>
      <c r="L30" s="110">
        <v>0</v>
      </c>
      <c r="M30" s="110">
        <v>0</v>
      </c>
      <c r="N30" s="110">
        <v>0</v>
      </c>
      <c r="O30" s="110">
        <v>0</v>
      </c>
      <c r="P30" s="112">
        <v>0</v>
      </c>
      <c r="Q30" s="112">
        <v>0</v>
      </c>
      <c r="R30" s="112">
        <v>0</v>
      </c>
      <c r="S30" s="112">
        <v>0</v>
      </c>
      <c r="T30" s="112">
        <v>0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f t="shared" ref="AB30:AB32" si="21">SUM(F30:AA30)</f>
        <v>0</v>
      </c>
      <c r="AC30" s="87" t="s">
        <v>12</v>
      </c>
      <c r="AD30" s="32"/>
      <c r="AE30" s="91">
        <f t="shared" si="4"/>
        <v>0</v>
      </c>
      <c r="AF30" s="62">
        <f t="shared" si="5"/>
        <v>0</v>
      </c>
    </row>
    <row r="31" spans="2:32" s="46" customFormat="1" ht="36" customHeight="1" x14ac:dyDescent="0.25">
      <c r="B31" s="163"/>
      <c r="C31" s="131"/>
      <c r="D31" s="124"/>
      <c r="E31" s="122"/>
      <c r="F31" s="110">
        <v>0</v>
      </c>
      <c r="G31" s="110">
        <v>0</v>
      </c>
      <c r="H31" s="110">
        <v>0</v>
      </c>
      <c r="I31" s="110">
        <v>0</v>
      </c>
      <c r="J31" s="110">
        <v>0</v>
      </c>
      <c r="K31" s="110">
        <v>0</v>
      </c>
      <c r="L31" s="110">
        <v>0</v>
      </c>
      <c r="M31" s="110">
        <v>0</v>
      </c>
      <c r="N31" s="110">
        <v>0</v>
      </c>
      <c r="O31" s="110">
        <v>0</v>
      </c>
      <c r="P31" s="111">
        <f>147073.13389-540</f>
        <v>146533.13389</v>
      </c>
      <c r="Q31" s="111">
        <v>163389.70000000001</v>
      </c>
      <c r="R31" s="111">
        <v>162096.70000000001</v>
      </c>
      <c r="S31" s="111">
        <v>172742.5</v>
      </c>
      <c r="T31" s="111">
        <v>172742.5</v>
      </c>
      <c r="U31" s="111">
        <v>172742.5</v>
      </c>
      <c r="V31" s="111">
        <v>172742.5</v>
      </c>
      <c r="W31" s="111">
        <v>172742.5</v>
      </c>
      <c r="X31" s="111">
        <v>172742.5</v>
      </c>
      <c r="Y31" s="111">
        <v>172742.5</v>
      </c>
      <c r="Z31" s="111">
        <v>172742.5</v>
      </c>
      <c r="AA31" s="111">
        <v>172742.5</v>
      </c>
      <c r="AB31" s="112">
        <f>SUM(F31:AA31)</f>
        <v>2026702.0338900001</v>
      </c>
      <c r="AC31" s="87" t="s">
        <v>13</v>
      </c>
      <c r="AD31" s="32"/>
      <c r="AE31" s="91">
        <f t="shared" si="4"/>
        <v>990247.03389000008</v>
      </c>
      <c r="AF31" s="62">
        <f t="shared" si="5"/>
        <v>1036455</v>
      </c>
    </row>
    <row r="32" spans="2:32" s="46" customFormat="1" ht="30.75" customHeight="1" x14ac:dyDescent="0.25">
      <c r="B32" s="164"/>
      <c r="C32" s="131"/>
      <c r="D32" s="125"/>
      <c r="E32" s="122"/>
      <c r="F32" s="110">
        <v>0</v>
      </c>
      <c r="G32" s="110">
        <v>0</v>
      </c>
      <c r="H32" s="110">
        <v>0</v>
      </c>
      <c r="I32" s="110">
        <v>0</v>
      </c>
      <c r="J32" s="110">
        <v>0</v>
      </c>
      <c r="K32" s="110">
        <v>0</v>
      </c>
      <c r="L32" s="110">
        <v>0</v>
      </c>
      <c r="M32" s="110">
        <v>0</v>
      </c>
      <c r="N32" s="110">
        <v>0</v>
      </c>
      <c r="O32" s="110">
        <v>0</v>
      </c>
      <c r="P32" s="112">
        <v>0</v>
      </c>
      <c r="Q32" s="112">
        <v>0</v>
      </c>
      <c r="R32" s="112">
        <v>0</v>
      </c>
      <c r="S32" s="112">
        <v>0</v>
      </c>
      <c r="T32" s="112">
        <v>0</v>
      </c>
      <c r="U32" s="112">
        <v>0</v>
      </c>
      <c r="V32" s="112">
        <v>0</v>
      </c>
      <c r="W32" s="112">
        <v>0</v>
      </c>
      <c r="X32" s="112">
        <v>0</v>
      </c>
      <c r="Y32" s="112">
        <v>0</v>
      </c>
      <c r="Z32" s="112">
        <v>0</v>
      </c>
      <c r="AA32" s="112">
        <v>0</v>
      </c>
      <c r="AB32" s="112">
        <f t="shared" si="21"/>
        <v>0</v>
      </c>
      <c r="AC32" s="87" t="s">
        <v>14</v>
      </c>
      <c r="AD32" s="32"/>
      <c r="AE32" s="91">
        <f t="shared" si="4"/>
        <v>0</v>
      </c>
      <c r="AF32" s="62">
        <f t="shared" si="5"/>
        <v>0</v>
      </c>
    </row>
    <row r="33" spans="2:32" s="46" customFormat="1" ht="52.5" customHeight="1" x14ac:dyDescent="0.25">
      <c r="B33" s="123" t="s">
        <v>246</v>
      </c>
      <c r="C33" s="126" t="s">
        <v>292</v>
      </c>
      <c r="D33" s="129" t="s">
        <v>345</v>
      </c>
      <c r="E33" s="122" t="s">
        <v>269</v>
      </c>
      <c r="F33" s="110">
        <f t="shared" ref="F33:AA33" si="22">F34+F35+F36+F37</f>
        <v>0</v>
      </c>
      <c r="G33" s="110">
        <f t="shared" si="22"/>
        <v>0</v>
      </c>
      <c r="H33" s="110">
        <f t="shared" si="22"/>
        <v>0</v>
      </c>
      <c r="I33" s="110">
        <f t="shared" si="22"/>
        <v>0</v>
      </c>
      <c r="J33" s="110">
        <f t="shared" si="22"/>
        <v>0</v>
      </c>
      <c r="K33" s="110">
        <f t="shared" si="22"/>
        <v>0</v>
      </c>
      <c r="L33" s="110">
        <f t="shared" si="22"/>
        <v>0</v>
      </c>
      <c r="M33" s="110">
        <f t="shared" si="22"/>
        <v>0</v>
      </c>
      <c r="N33" s="110">
        <f t="shared" si="22"/>
        <v>0</v>
      </c>
      <c r="O33" s="110">
        <f t="shared" si="22"/>
        <v>0</v>
      </c>
      <c r="P33" s="111">
        <f t="shared" si="22"/>
        <v>276757.52473</v>
      </c>
      <c r="Q33" s="111">
        <f t="shared" si="22"/>
        <v>257930.7</v>
      </c>
      <c r="R33" s="111">
        <f t="shared" si="22"/>
        <v>264836</v>
      </c>
      <c r="S33" s="111">
        <f t="shared" si="22"/>
        <v>271581.90000000002</v>
      </c>
      <c r="T33" s="111">
        <f t="shared" si="22"/>
        <v>561602.29999999993</v>
      </c>
      <c r="U33" s="111">
        <f t="shared" si="22"/>
        <v>493561.5</v>
      </c>
      <c r="V33" s="111">
        <f t="shared" si="22"/>
        <v>471320.8</v>
      </c>
      <c r="W33" s="111">
        <f t="shared" si="22"/>
        <v>470349.5</v>
      </c>
      <c r="X33" s="111">
        <f t="shared" si="22"/>
        <v>501670.70000000007</v>
      </c>
      <c r="Y33" s="111">
        <f t="shared" si="22"/>
        <v>494181.3</v>
      </c>
      <c r="Z33" s="111">
        <f t="shared" si="22"/>
        <v>468400.9</v>
      </c>
      <c r="AA33" s="111">
        <f t="shared" si="22"/>
        <v>428721.3</v>
      </c>
      <c r="AB33" s="111">
        <f>AB34+AB35+AB36+AB37</f>
        <v>4960914.4247300001</v>
      </c>
      <c r="AC33" s="87" t="s">
        <v>10</v>
      </c>
      <c r="AD33" s="32"/>
      <c r="AE33" s="91">
        <f t="shared" si="4"/>
        <v>2126269.9247300001</v>
      </c>
      <c r="AF33" s="62">
        <f t="shared" si="5"/>
        <v>2834644.5</v>
      </c>
    </row>
    <row r="34" spans="2:32" s="46" customFormat="1" ht="46.5" customHeight="1" x14ac:dyDescent="0.25">
      <c r="B34" s="124"/>
      <c r="C34" s="127"/>
      <c r="D34" s="124"/>
      <c r="E34" s="122"/>
      <c r="F34" s="110">
        <v>0</v>
      </c>
      <c r="G34" s="110">
        <v>0</v>
      </c>
      <c r="H34" s="110">
        <v>0</v>
      </c>
      <c r="I34" s="110">
        <v>0</v>
      </c>
      <c r="J34" s="110">
        <v>0</v>
      </c>
      <c r="K34" s="110">
        <v>0</v>
      </c>
      <c r="L34" s="110">
        <v>0</v>
      </c>
      <c r="M34" s="110">
        <v>0</v>
      </c>
      <c r="N34" s="110">
        <v>0</v>
      </c>
      <c r="O34" s="110">
        <v>0</v>
      </c>
      <c r="P34" s="112">
        <f>P39+P44+P49+P54</f>
        <v>0</v>
      </c>
      <c r="Q34" s="112">
        <f t="shared" ref="Q34:AA34" si="23">Q39+Q44+Q49+Q54</f>
        <v>0</v>
      </c>
      <c r="R34" s="112">
        <f t="shared" si="23"/>
        <v>0</v>
      </c>
      <c r="S34" s="112">
        <f t="shared" si="23"/>
        <v>0</v>
      </c>
      <c r="T34" s="112">
        <f t="shared" si="23"/>
        <v>0</v>
      </c>
      <c r="U34" s="112">
        <f t="shared" si="23"/>
        <v>0</v>
      </c>
      <c r="V34" s="112">
        <f t="shared" si="23"/>
        <v>0</v>
      </c>
      <c r="W34" s="112">
        <f t="shared" si="23"/>
        <v>0</v>
      </c>
      <c r="X34" s="112">
        <f t="shared" si="23"/>
        <v>0</v>
      </c>
      <c r="Y34" s="112">
        <f t="shared" si="23"/>
        <v>0</v>
      </c>
      <c r="Z34" s="112">
        <f t="shared" si="23"/>
        <v>0</v>
      </c>
      <c r="AA34" s="112">
        <f t="shared" si="23"/>
        <v>0</v>
      </c>
      <c r="AB34" s="112">
        <f>SUM(F34:AA34)</f>
        <v>0</v>
      </c>
      <c r="AC34" s="87" t="s">
        <v>11</v>
      </c>
      <c r="AD34" s="32"/>
      <c r="AE34" s="91">
        <f t="shared" si="4"/>
        <v>0</v>
      </c>
      <c r="AF34" s="62">
        <f t="shared" si="5"/>
        <v>0</v>
      </c>
    </row>
    <row r="35" spans="2:32" s="46" customFormat="1" ht="52.5" customHeight="1" x14ac:dyDescent="0.25">
      <c r="B35" s="124"/>
      <c r="C35" s="127"/>
      <c r="D35" s="124"/>
      <c r="E35" s="122"/>
      <c r="F35" s="110">
        <v>0</v>
      </c>
      <c r="G35" s="110">
        <v>0</v>
      </c>
      <c r="H35" s="110">
        <v>0</v>
      </c>
      <c r="I35" s="110">
        <v>0</v>
      </c>
      <c r="J35" s="110">
        <v>0</v>
      </c>
      <c r="K35" s="110">
        <v>0</v>
      </c>
      <c r="L35" s="110">
        <v>0</v>
      </c>
      <c r="M35" s="110">
        <v>0</v>
      </c>
      <c r="N35" s="110">
        <v>0</v>
      </c>
      <c r="O35" s="110">
        <v>0</v>
      </c>
      <c r="P35" s="112">
        <f>P40+P45+P50+P55</f>
        <v>1855</v>
      </c>
      <c r="Q35" s="112">
        <f t="shared" ref="Q35:AA35" si="24">Q40+Q45+Q50+Q55</f>
        <v>0</v>
      </c>
      <c r="R35" s="112">
        <f t="shared" si="24"/>
        <v>0</v>
      </c>
      <c r="S35" s="112">
        <f t="shared" si="24"/>
        <v>0</v>
      </c>
      <c r="T35" s="112">
        <f t="shared" si="24"/>
        <v>0</v>
      </c>
      <c r="U35" s="112">
        <f t="shared" si="24"/>
        <v>0</v>
      </c>
      <c r="V35" s="112">
        <f t="shared" si="24"/>
        <v>0</v>
      </c>
      <c r="W35" s="112">
        <f t="shared" si="24"/>
        <v>0</v>
      </c>
      <c r="X35" s="112">
        <f t="shared" si="24"/>
        <v>0</v>
      </c>
      <c r="Y35" s="112">
        <f t="shared" si="24"/>
        <v>0</v>
      </c>
      <c r="Z35" s="112">
        <f t="shared" si="24"/>
        <v>0</v>
      </c>
      <c r="AA35" s="112">
        <f t="shared" si="24"/>
        <v>0</v>
      </c>
      <c r="AB35" s="112">
        <f t="shared" ref="AB35:AB37" si="25">SUM(F35:AA35)</f>
        <v>1855</v>
      </c>
      <c r="AC35" s="87" t="s">
        <v>12</v>
      </c>
      <c r="AD35" s="32"/>
      <c r="AE35" s="91">
        <f t="shared" si="4"/>
        <v>1855</v>
      </c>
      <c r="AF35" s="62">
        <f t="shared" si="5"/>
        <v>0</v>
      </c>
    </row>
    <row r="36" spans="2:32" s="46" customFormat="1" ht="42.75" customHeight="1" x14ac:dyDescent="0.25">
      <c r="B36" s="124"/>
      <c r="C36" s="127"/>
      <c r="D36" s="124"/>
      <c r="E36" s="122"/>
      <c r="F36" s="110">
        <v>0</v>
      </c>
      <c r="G36" s="110">
        <v>0</v>
      </c>
      <c r="H36" s="110">
        <v>0</v>
      </c>
      <c r="I36" s="110">
        <v>0</v>
      </c>
      <c r="J36" s="110">
        <v>0</v>
      </c>
      <c r="K36" s="110">
        <v>0</v>
      </c>
      <c r="L36" s="110">
        <v>0</v>
      </c>
      <c r="M36" s="110">
        <v>0</v>
      </c>
      <c r="N36" s="110">
        <v>0</v>
      </c>
      <c r="O36" s="110">
        <v>0</v>
      </c>
      <c r="P36" s="111">
        <f>P41+P46+P51+P56</f>
        <v>274902.52473</v>
      </c>
      <c r="Q36" s="111">
        <f>Q41+Q46+Q51+Q56</f>
        <v>257930.7</v>
      </c>
      <c r="R36" s="111">
        <f t="shared" ref="R36:AA36" si="26">R41+R46+R51+R56</f>
        <v>264836</v>
      </c>
      <c r="S36" s="111">
        <f t="shared" si="26"/>
        <v>271581.90000000002</v>
      </c>
      <c r="T36" s="111">
        <f t="shared" si="26"/>
        <v>561602.29999999993</v>
      </c>
      <c r="U36" s="111">
        <f t="shared" si="26"/>
        <v>493561.5</v>
      </c>
      <c r="V36" s="111">
        <f t="shared" si="26"/>
        <v>471320.8</v>
      </c>
      <c r="W36" s="111">
        <f t="shared" si="26"/>
        <v>470349.5</v>
      </c>
      <c r="X36" s="111">
        <f t="shared" si="26"/>
        <v>501670.70000000007</v>
      </c>
      <c r="Y36" s="111">
        <f t="shared" si="26"/>
        <v>494181.3</v>
      </c>
      <c r="Z36" s="111">
        <f t="shared" si="26"/>
        <v>468400.9</v>
      </c>
      <c r="AA36" s="111">
        <f t="shared" si="26"/>
        <v>428721.3</v>
      </c>
      <c r="AB36" s="112">
        <f>SUM(F36:AA36)</f>
        <v>4959059.4247300001</v>
      </c>
      <c r="AC36" s="87" t="s">
        <v>13</v>
      </c>
      <c r="AD36" s="32"/>
      <c r="AE36" s="91">
        <f t="shared" si="4"/>
        <v>2124414.9247300001</v>
      </c>
      <c r="AF36" s="62">
        <f t="shared" si="5"/>
        <v>2834644.5</v>
      </c>
    </row>
    <row r="37" spans="2:32" s="46" customFormat="1" ht="47.25" customHeight="1" x14ac:dyDescent="0.25">
      <c r="B37" s="125"/>
      <c r="C37" s="128"/>
      <c r="D37" s="125"/>
      <c r="E37" s="122"/>
      <c r="F37" s="110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>
        <v>0</v>
      </c>
      <c r="M37" s="110">
        <v>0</v>
      </c>
      <c r="N37" s="110">
        <v>0</v>
      </c>
      <c r="O37" s="110">
        <v>0</v>
      </c>
      <c r="P37" s="112">
        <f>P42+P47+P52+P57</f>
        <v>0</v>
      </c>
      <c r="Q37" s="112">
        <f t="shared" ref="Q37:AA37" si="27">Q42+Q47+Q52+Q57</f>
        <v>0</v>
      </c>
      <c r="R37" s="112">
        <f t="shared" si="27"/>
        <v>0</v>
      </c>
      <c r="S37" s="112">
        <f t="shared" si="27"/>
        <v>0</v>
      </c>
      <c r="T37" s="112">
        <f t="shared" si="27"/>
        <v>0</v>
      </c>
      <c r="U37" s="112">
        <f t="shared" si="27"/>
        <v>0</v>
      </c>
      <c r="V37" s="112">
        <f t="shared" si="27"/>
        <v>0</v>
      </c>
      <c r="W37" s="112">
        <f t="shared" si="27"/>
        <v>0</v>
      </c>
      <c r="X37" s="112">
        <f t="shared" si="27"/>
        <v>0</v>
      </c>
      <c r="Y37" s="112">
        <f t="shared" si="27"/>
        <v>0</v>
      </c>
      <c r="Z37" s="112">
        <f t="shared" si="27"/>
        <v>0</v>
      </c>
      <c r="AA37" s="112">
        <f t="shared" si="27"/>
        <v>0</v>
      </c>
      <c r="AB37" s="112">
        <f t="shared" si="25"/>
        <v>0</v>
      </c>
      <c r="AC37" s="87" t="s">
        <v>14</v>
      </c>
      <c r="AD37" s="32"/>
      <c r="AE37" s="91">
        <f t="shared" si="4"/>
        <v>0</v>
      </c>
      <c r="AF37" s="62">
        <f t="shared" si="5"/>
        <v>0</v>
      </c>
    </row>
    <row r="38" spans="2:32" s="46" customFormat="1" ht="36" customHeight="1" x14ac:dyDescent="0.25">
      <c r="B38" s="130" t="s">
        <v>247</v>
      </c>
      <c r="C38" s="131" t="s">
        <v>276</v>
      </c>
      <c r="D38" s="124" t="s">
        <v>345</v>
      </c>
      <c r="E38" s="122" t="s">
        <v>270</v>
      </c>
      <c r="F38" s="110">
        <f t="shared" ref="F38:AA38" si="28">F39+F40+F41+F42</f>
        <v>0</v>
      </c>
      <c r="G38" s="110">
        <f t="shared" si="28"/>
        <v>0</v>
      </c>
      <c r="H38" s="110">
        <f t="shared" si="28"/>
        <v>0</v>
      </c>
      <c r="I38" s="110">
        <f t="shared" si="28"/>
        <v>0</v>
      </c>
      <c r="J38" s="110">
        <f t="shared" si="28"/>
        <v>0</v>
      </c>
      <c r="K38" s="110">
        <f t="shared" si="28"/>
        <v>0</v>
      </c>
      <c r="L38" s="110">
        <f t="shared" si="28"/>
        <v>0</v>
      </c>
      <c r="M38" s="110">
        <f t="shared" si="28"/>
        <v>0</v>
      </c>
      <c r="N38" s="110">
        <f t="shared" si="28"/>
        <v>0</v>
      </c>
      <c r="O38" s="110">
        <f t="shared" si="28"/>
        <v>0</v>
      </c>
      <c r="P38" s="111">
        <f t="shared" si="28"/>
        <v>30000</v>
      </c>
      <c r="Q38" s="111">
        <f t="shared" si="28"/>
        <v>36000</v>
      </c>
      <c r="R38" s="111">
        <f t="shared" si="28"/>
        <v>39000</v>
      </c>
      <c r="S38" s="111">
        <f t="shared" si="28"/>
        <v>42000</v>
      </c>
      <c r="T38" s="111">
        <f t="shared" si="28"/>
        <v>93338.5</v>
      </c>
      <c r="U38" s="111">
        <f t="shared" si="28"/>
        <v>99382.1</v>
      </c>
      <c r="V38" s="111">
        <f t="shared" si="28"/>
        <v>92530</v>
      </c>
      <c r="W38" s="111">
        <f t="shared" si="28"/>
        <v>94285.7</v>
      </c>
      <c r="X38" s="111">
        <f t="shared" si="28"/>
        <v>93861.6</v>
      </c>
      <c r="Y38" s="111">
        <f t="shared" si="28"/>
        <v>120810.6</v>
      </c>
      <c r="Z38" s="111">
        <f t="shared" si="28"/>
        <v>89017.1</v>
      </c>
      <c r="AA38" s="111">
        <f t="shared" si="28"/>
        <v>66228.5</v>
      </c>
      <c r="AB38" s="111">
        <f>AB39+AB40+AB41+AB42</f>
        <v>896454.09999999986</v>
      </c>
      <c r="AC38" s="87" t="s">
        <v>10</v>
      </c>
      <c r="AD38" s="32"/>
      <c r="AE38" s="91">
        <f t="shared" si="4"/>
        <v>339720.6</v>
      </c>
      <c r="AF38" s="62">
        <f t="shared" si="5"/>
        <v>556733.49999999988</v>
      </c>
    </row>
    <row r="39" spans="2:32" s="46" customFormat="1" ht="30" customHeight="1" x14ac:dyDescent="0.25">
      <c r="B39" s="124"/>
      <c r="C39" s="131"/>
      <c r="D39" s="124"/>
      <c r="E39" s="122"/>
      <c r="F39" s="110">
        <v>0</v>
      </c>
      <c r="G39" s="110">
        <v>0</v>
      </c>
      <c r="H39" s="110">
        <v>0</v>
      </c>
      <c r="I39" s="110">
        <v>0</v>
      </c>
      <c r="J39" s="110">
        <v>0</v>
      </c>
      <c r="K39" s="110">
        <v>0</v>
      </c>
      <c r="L39" s="110">
        <v>0</v>
      </c>
      <c r="M39" s="110">
        <v>0</v>
      </c>
      <c r="N39" s="110">
        <v>0</v>
      </c>
      <c r="O39" s="110">
        <v>0</v>
      </c>
      <c r="P39" s="112">
        <v>0</v>
      </c>
      <c r="Q39" s="112">
        <v>0</v>
      </c>
      <c r="R39" s="112">
        <v>0</v>
      </c>
      <c r="S39" s="112">
        <v>0</v>
      </c>
      <c r="T39" s="112">
        <v>0</v>
      </c>
      <c r="U39" s="112">
        <v>0</v>
      </c>
      <c r="V39" s="112">
        <v>0</v>
      </c>
      <c r="W39" s="112">
        <v>0</v>
      </c>
      <c r="X39" s="112">
        <v>0</v>
      </c>
      <c r="Y39" s="112">
        <v>0</v>
      </c>
      <c r="Z39" s="112">
        <v>0</v>
      </c>
      <c r="AA39" s="112">
        <v>0</v>
      </c>
      <c r="AB39" s="112">
        <f>SUM(F39:AA39)</f>
        <v>0</v>
      </c>
      <c r="AC39" s="87" t="s">
        <v>11</v>
      </c>
      <c r="AD39" s="32"/>
      <c r="AE39" s="91">
        <f t="shared" si="4"/>
        <v>0</v>
      </c>
      <c r="AF39" s="62">
        <f t="shared" si="5"/>
        <v>0</v>
      </c>
    </row>
    <row r="40" spans="2:32" s="46" customFormat="1" ht="30" customHeight="1" x14ac:dyDescent="0.25">
      <c r="B40" s="124"/>
      <c r="C40" s="131"/>
      <c r="D40" s="124"/>
      <c r="E40" s="122"/>
      <c r="F40" s="110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>
        <v>0</v>
      </c>
      <c r="M40" s="110">
        <v>0</v>
      </c>
      <c r="N40" s="110">
        <v>0</v>
      </c>
      <c r="O40" s="110">
        <v>0</v>
      </c>
      <c r="P40" s="112">
        <v>0</v>
      </c>
      <c r="Q40" s="112">
        <v>0</v>
      </c>
      <c r="R40" s="112">
        <v>0</v>
      </c>
      <c r="S40" s="112">
        <v>0</v>
      </c>
      <c r="T40" s="112">
        <v>0</v>
      </c>
      <c r="U40" s="112">
        <v>0</v>
      </c>
      <c r="V40" s="112">
        <v>0</v>
      </c>
      <c r="W40" s="112">
        <v>0</v>
      </c>
      <c r="X40" s="112">
        <v>0</v>
      </c>
      <c r="Y40" s="112">
        <v>0</v>
      </c>
      <c r="Z40" s="112">
        <v>0</v>
      </c>
      <c r="AA40" s="112">
        <v>0</v>
      </c>
      <c r="AB40" s="112">
        <f t="shared" ref="AB40:AB42" si="29">SUM(F40:AA40)</f>
        <v>0</v>
      </c>
      <c r="AC40" s="87" t="s">
        <v>12</v>
      </c>
      <c r="AD40" s="32"/>
      <c r="AE40" s="91">
        <f t="shared" si="4"/>
        <v>0</v>
      </c>
      <c r="AF40" s="62">
        <f t="shared" si="5"/>
        <v>0</v>
      </c>
    </row>
    <row r="41" spans="2:32" s="46" customFormat="1" ht="36" customHeight="1" x14ac:dyDescent="0.25">
      <c r="B41" s="124"/>
      <c r="C41" s="131"/>
      <c r="D41" s="124"/>
      <c r="E41" s="122"/>
      <c r="F41" s="110">
        <v>0</v>
      </c>
      <c r="G41" s="110">
        <v>0</v>
      </c>
      <c r="H41" s="110">
        <v>0</v>
      </c>
      <c r="I41" s="110">
        <v>0</v>
      </c>
      <c r="J41" s="110">
        <v>0</v>
      </c>
      <c r="K41" s="110">
        <v>0</v>
      </c>
      <c r="L41" s="110">
        <v>0</v>
      </c>
      <c r="M41" s="110">
        <v>0</v>
      </c>
      <c r="N41" s="110">
        <v>0</v>
      </c>
      <c r="O41" s="110">
        <v>0</v>
      </c>
      <c r="P41" s="111">
        <v>30000</v>
      </c>
      <c r="Q41" s="111">
        <f>36000</f>
        <v>36000</v>
      </c>
      <c r="R41" s="111">
        <v>39000</v>
      </c>
      <c r="S41" s="111">
        <v>42000</v>
      </c>
      <c r="T41" s="111">
        <v>93338.5</v>
      </c>
      <c r="U41" s="111">
        <v>99382.1</v>
      </c>
      <c r="V41" s="111">
        <v>92530</v>
      </c>
      <c r="W41" s="111">
        <v>94285.7</v>
      </c>
      <c r="X41" s="111">
        <v>93861.6</v>
      </c>
      <c r="Y41" s="111">
        <v>120810.6</v>
      </c>
      <c r="Z41" s="111">
        <v>89017.1</v>
      </c>
      <c r="AA41" s="111">
        <v>66228.5</v>
      </c>
      <c r="AB41" s="112">
        <f t="shared" si="29"/>
        <v>896454.09999999986</v>
      </c>
      <c r="AC41" s="87" t="s">
        <v>13</v>
      </c>
      <c r="AD41" s="32" t="s">
        <v>199</v>
      </c>
      <c r="AE41" s="91">
        <f t="shared" si="4"/>
        <v>339720.6</v>
      </c>
      <c r="AF41" s="62">
        <f t="shared" si="5"/>
        <v>556733.49999999988</v>
      </c>
    </row>
    <row r="42" spans="2:32" s="46" customFormat="1" ht="36" customHeight="1" x14ac:dyDescent="0.25">
      <c r="B42" s="125"/>
      <c r="C42" s="131"/>
      <c r="D42" s="125"/>
      <c r="E42" s="122"/>
      <c r="F42" s="110">
        <v>0</v>
      </c>
      <c r="G42" s="110">
        <v>0</v>
      </c>
      <c r="H42" s="110">
        <v>0</v>
      </c>
      <c r="I42" s="110">
        <v>0</v>
      </c>
      <c r="J42" s="110">
        <v>0</v>
      </c>
      <c r="K42" s="110">
        <v>0</v>
      </c>
      <c r="L42" s="110">
        <v>0</v>
      </c>
      <c r="M42" s="110">
        <v>0</v>
      </c>
      <c r="N42" s="110">
        <v>0</v>
      </c>
      <c r="O42" s="110">
        <v>0</v>
      </c>
      <c r="P42" s="112">
        <v>0</v>
      </c>
      <c r="Q42" s="112">
        <v>0</v>
      </c>
      <c r="R42" s="112">
        <v>0</v>
      </c>
      <c r="S42" s="112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f t="shared" si="29"/>
        <v>0</v>
      </c>
      <c r="AC42" s="87" t="s">
        <v>14</v>
      </c>
      <c r="AD42" s="32"/>
      <c r="AE42" s="91">
        <f t="shared" si="4"/>
        <v>0</v>
      </c>
      <c r="AF42" s="62">
        <f t="shared" si="5"/>
        <v>0</v>
      </c>
    </row>
    <row r="43" spans="2:32" s="46" customFormat="1" ht="36" customHeight="1" x14ac:dyDescent="0.25">
      <c r="B43" s="154" t="s">
        <v>248</v>
      </c>
      <c r="C43" s="126" t="s">
        <v>277</v>
      </c>
      <c r="D43" s="129" t="s">
        <v>346</v>
      </c>
      <c r="E43" s="129" t="s">
        <v>269</v>
      </c>
      <c r="F43" s="110">
        <f t="shared" ref="F43:AA43" si="30">F44+F45+F46+F47</f>
        <v>0</v>
      </c>
      <c r="G43" s="110">
        <f t="shared" si="30"/>
        <v>0</v>
      </c>
      <c r="H43" s="110">
        <f t="shared" si="30"/>
        <v>0</v>
      </c>
      <c r="I43" s="110">
        <f t="shared" si="30"/>
        <v>0</v>
      </c>
      <c r="J43" s="110">
        <f t="shared" si="30"/>
        <v>0</v>
      </c>
      <c r="K43" s="110">
        <f t="shared" si="30"/>
        <v>0</v>
      </c>
      <c r="L43" s="110">
        <f t="shared" si="30"/>
        <v>0</v>
      </c>
      <c r="M43" s="110">
        <f t="shared" si="30"/>
        <v>0</v>
      </c>
      <c r="N43" s="110">
        <f t="shared" si="30"/>
        <v>0</v>
      </c>
      <c r="O43" s="110">
        <f t="shared" si="30"/>
        <v>0</v>
      </c>
      <c r="P43" s="112">
        <f t="shared" si="30"/>
        <v>0</v>
      </c>
      <c r="Q43" s="112">
        <f t="shared" si="30"/>
        <v>0</v>
      </c>
      <c r="R43" s="112">
        <f t="shared" si="30"/>
        <v>0</v>
      </c>
      <c r="S43" s="112">
        <f t="shared" si="30"/>
        <v>0</v>
      </c>
      <c r="T43" s="111">
        <f t="shared" si="30"/>
        <v>206533.6</v>
      </c>
      <c r="U43" s="111">
        <f t="shared" si="30"/>
        <v>142848.9</v>
      </c>
      <c r="V43" s="111">
        <f t="shared" si="30"/>
        <v>140648.29999999999</v>
      </c>
      <c r="W43" s="111">
        <f t="shared" si="30"/>
        <v>137871.29999999999</v>
      </c>
      <c r="X43" s="111">
        <f t="shared" si="30"/>
        <v>169319.2</v>
      </c>
      <c r="Y43" s="111">
        <f t="shared" si="30"/>
        <v>134031.79999999999</v>
      </c>
      <c r="Z43" s="111">
        <f t="shared" si="30"/>
        <v>140935.29999999999</v>
      </c>
      <c r="AA43" s="111">
        <f t="shared" si="30"/>
        <v>123972.5</v>
      </c>
      <c r="AB43" s="111">
        <f>AB44+AB45+AB46+AB47</f>
        <v>1196160.9000000001</v>
      </c>
      <c r="AC43" s="87" t="s">
        <v>10</v>
      </c>
      <c r="AD43" s="32"/>
      <c r="AE43" s="91">
        <f t="shared" si="4"/>
        <v>349382.5</v>
      </c>
      <c r="AF43" s="62">
        <f t="shared" si="5"/>
        <v>846778.40000000014</v>
      </c>
    </row>
    <row r="44" spans="2:32" s="46" customFormat="1" ht="36" customHeight="1" x14ac:dyDescent="0.25">
      <c r="B44" s="124"/>
      <c r="C44" s="127"/>
      <c r="D44" s="124"/>
      <c r="E44" s="124"/>
      <c r="F44" s="110">
        <v>0</v>
      </c>
      <c r="G44" s="110">
        <v>0</v>
      </c>
      <c r="H44" s="110">
        <v>0</v>
      </c>
      <c r="I44" s="110">
        <v>0</v>
      </c>
      <c r="J44" s="110">
        <v>0</v>
      </c>
      <c r="K44" s="110">
        <v>0</v>
      </c>
      <c r="L44" s="110">
        <v>0</v>
      </c>
      <c r="M44" s="110">
        <v>0</v>
      </c>
      <c r="N44" s="110">
        <v>0</v>
      </c>
      <c r="O44" s="110">
        <v>0</v>
      </c>
      <c r="P44" s="112">
        <v>0</v>
      </c>
      <c r="Q44" s="112">
        <v>0</v>
      </c>
      <c r="R44" s="112">
        <v>0</v>
      </c>
      <c r="S44" s="112">
        <v>0</v>
      </c>
      <c r="T44" s="112">
        <v>0</v>
      </c>
      <c r="U44" s="112">
        <v>0</v>
      </c>
      <c r="V44" s="112">
        <v>0</v>
      </c>
      <c r="W44" s="112">
        <v>0</v>
      </c>
      <c r="X44" s="112">
        <v>0</v>
      </c>
      <c r="Y44" s="112">
        <v>0</v>
      </c>
      <c r="Z44" s="112">
        <v>0</v>
      </c>
      <c r="AA44" s="112">
        <v>0</v>
      </c>
      <c r="AB44" s="112">
        <f>SUM(F44:AA44)</f>
        <v>0</v>
      </c>
      <c r="AC44" s="87" t="s">
        <v>11</v>
      </c>
      <c r="AD44" s="32"/>
      <c r="AE44" s="91">
        <f t="shared" si="4"/>
        <v>0</v>
      </c>
      <c r="AF44" s="62">
        <f t="shared" si="5"/>
        <v>0</v>
      </c>
    </row>
    <row r="45" spans="2:32" s="46" customFormat="1" ht="36" customHeight="1" x14ac:dyDescent="0.25">
      <c r="B45" s="124"/>
      <c r="C45" s="127"/>
      <c r="D45" s="124"/>
      <c r="E45" s="124"/>
      <c r="F45" s="110">
        <v>0</v>
      </c>
      <c r="G45" s="110">
        <v>0</v>
      </c>
      <c r="H45" s="110">
        <v>0</v>
      </c>
      <c r="I45" s="110">
        <v>0</v>
      </c>
      <c r="J45" s="110">
        <v>0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2">
        <v>0</v>
      </c>
      <c r="Q45" s="112">
        <v>0</v>
      </c>
      <c r="R45" s="112">
        <v>0</v>
      </c>
      <c r="S45" s="112">
        <v>0</v>
      </c>
      <c r="T45" s="112">
        <v>0</v>
      </c>
      <c r="U45" s="112">
        <v>0</v>
      </c>
      <c r="V45" s="112">
        <v>0</v>
      </c>
      <c r="W45" s="112">
        <v>0</v>
      </c>
      <c r="X45" s="112">
        <v>0</v>
      </c>
      <c r="Y45" s="112">
        <v>0</v>
      </c>
      <c r="Z45" s="112">
        <v>0</v>
      </c>
      <c r="AA45" s="112">
        <v>0</v>
      </c>
      <c r="AB45" s="112">
        <f t="shared" ref="AB45:AB47" si="31">SUM(F45:AA45)</f>
        <v>0</v>
      </c>
      <c r="AC45" s="87" t="s">
        <v>12</v>
      </c>
      <c r="AD45" s="32"/>
      <c r="AE45" s="91">
        <f t="shared" si="4"/>
        <v>0</v>
      </c>
      <c r="AF45" s="62">
        <f t="shared" si="5"/>
        <v>0</v>
      </c>
    </row>
    <row r="46" spans="2:32" s="46" customFormat="1" ht="36" customHeight="1" x14ac:dyDescent="0.25">
      <c r="B46" s="124"/>
      <c r="C46" s="127"/>
      <c r="D46" s="124"/>
      <c r="E46" s="124"/>
      <c r="F46" s="110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2">
        <v>0</v>
      </c>
      <c r="Q46" s="112">
        <v>0</v>
      </c>
      <c r="R46" s="112">
        <v>0</v>
      </c>
      <c r="S46" s="112">
        <v>0</v>
      </c>
      <c r="T46" s="111">
        <f>53972.5+152561.1</f>
        <v>206533.6</v>
      </c>
      <c r="U46" s="111">
        <f>38924.2+103924.7</f>
        <v>142848.9</v>
      </c>
      <c r="V46" s="111">
        <f>37531.1+103117.2</f>
        <v>140648.29999999999</v>
      </c>
      <c r="W46" s="111">
        <f>37836.7+100034.6</f>
        <v>137871.29999999999</v>
      </c>
      <c r="X46" s="111">
        <f>32553.6+136765.6</f>
        <v>169319.2</v>
      </c>
      <c r="Y46" s="111">
        <f>32843.6+101188.2</f>
        <v>134031.79999999999</v>
      </c>
      <c r="Z46" s="111">
        <f>28510.9+112424.4</f>
        <v>140935.29999999999</v>
      </c>
      <c r="AA46" s="111">
        <f>16856.3+107116.2</f>
        <v>123972.5</v>
      </c>
      <c r="AB46" s="112">
        <f t="shared" si="31"/>
        <v>1196160.9000000001</v>
      </c>
      <c r="AC46" s="87" t="s">
        <v>13</v>
      </c>
      <c r="AD46" s="32"/>
      <c r="AE46" s="91">
        <f t="shared" si="4"/>
        <v>349382.5</v>
      </c>
      <c r="AF46" s="62">
        <f t="shared" si="5"/>
        <v>846778.40000000014</v>
      </c>
    </row>
    <row r="47" spans="2:32" s="46" customFormat="1" ht="36" customHeight="1" x14ac:dyDescent="0.25">
      <c r="B47" s="125"/>
      <c r="C47" s="128"/>
      <c r="D47" s="125"/>
      <c r="E47" s="125"/>
      <c r="F47" s="110">
        <v>0</v>
      </c>
      <c r="G47" s="110">
        <v>0</v>
      </c>
      <c r="H47" s="110">
        <v>0</v>
      </c>
      <c r="I47" s="110">
        <v>0</v>
      </c>
      <c r="J47" s="110">
        <v>0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2">
        <v>0</v>
      </c>
      <c r="Q47" s="112">
        <v>0</v>
      </c>
      <c r="R47" s="112">
        <v>0</v>
      </c>
      <c r="S47" s="112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f t="shared" si="31"/>
        <v>0</v>
      </c>
      <c r="AC47" s="87" t="s">
        <v>14</v>
      </c>
      <c r="AD47" s="32"/>
      <c r="AE47" s="91">
        <f t="shared" si="4"/>
        <v>0</v>
      </c>
      <c r="AF47" s="62">
        <f t="shared" si="5"/>
        <v>0</v>
      </c>
    </row>
    <row r="48" spans="2:32" s="46" customFormat="1" ht="32.25" customHeight="1" x14ac:dyDescent="0.25">
      <c r="B48" s="154" t="s">
        <v>249</v>
      </c>
      <c r="C48" s="126" t="s">
        <v>278</v>
      </c>
      <c r="D48" s="129" t="s">
        <v>345</v>
      </c>
      <c r="E48" s="129" t="s">
        <v>269</v>
      </c>
      <c r="F48" s="110">
        <f t="shared" ref="F48:AA48" si="32">F49+F50+F51+F52</f>
        <v>0</v>
      </c>
      <c r="G48" s="110">
        <f t="shared" si="32"/>
        <v>0</v>
      </c>
      <c r="H48" s="110">
        <f t="shared" si="32"/>
        <v>0</v>
      </c>
      <c r="I48" s="110">
        <f t="shared" si="32"/>
        <v>0</v>
      </c>
      <c r="J48" s="110">
        <f t="shared" si="32"/>
        <v>0</v>
      </c>
      <c r="K48" s="110">
        <f t="shared" si="32"/>
        <v>0</v>
      </c>
      <c r="L48" s="110">
        <f t="shared" si="32"/>
        <v>0</v>
      </c>
      <c r="M48" s="110">
        <f t="shared" si="32"/>
        <v>0</v>
      </c>
      <c r="N48" s="110">
        <f t="shared" si="32"/>
        <v>0</v>
      </c>
      <c r="O48" s="110">
        <f t="shared" si="32"/>
        <v>0</v>
      </c>
      <c r="P48" s="111">
        <f t="shared" si="32"/>
        <v>236690.51762999999</v>
      </c>
      <c r="Q48" s="111">
        <f t="shared" si="32"/>
        <v>221930.7</v>
      </c>
      <c r="R48" s="111">
        <f t="shared" si="32"/>
        <v>225836</v>
      </c>
      <c r="S48" s="111">
        <f t="shared" si="32"/>
        <v>229581.9</v>
      </c>
      <c r="T48" s="111">
        <f t="shared" si="32"/>
        <v>261730.19999999998</v>
      </c>
      <c r="U48" s="111">
        <f t="shared" si="32"/>
        <v>251330.5</v>
      </c>
      <c r="V48" s="111">
        <f t="shared" si="32"/>
        <v>238142.5</v>
      </c>
      <c r="W48" s="111">
        <f t="shared" si="32"/>
        <v>238192.5</v>
      </c>
      <c r="X48" s="111">
        <f t="shared" si="32"/>
        <v>238489.9</v>
      </c>
      <c r="Y48" s="111">
        <f t="shared" si="32"/>
        <v>239338.9</v>
      </c>
      <c r="Z48" s="111">
        <f t="shared" si="32"/>
        <v>238448.5</v>
      </c>
      <c r="AA48" s="111">
        <f t="shared" si="32"/>
        <v>238520.3</v>
      </c>
      <c r="AB48" s="111">
        <f>AB49+AB50+AB51+AB52</f>
        <v>2858232.4176299996</v>
      </c>
      <c r="AC48" s="87" t="s">
        <v>10</v>
      </c>
      <c r="AD48" s="32"/>
      <c r="AE48" s="91">
        <f t="shared" si="4"/>
        <v>1427099.8176299999</v>
      </c>
      <c r="AF48" s="62">
        <f t="shared" si="5"/>
        <v>1431132.5999999996</v>
      </c>
    </row>
    <row r="49" spans="2:32" s="46" customFormat="1" ht="32.25" customHeight="1" x14ac:dyDescent="0.25">
      <c r="B49" s="124"/>
      <c r="C49" s="127"/>
      <c r="D49" s="124"/>
      <c r="E49" s="124"/>
      <c r="F49" s="110">
        <v>0</v>
      </c>
      <c r="G49" s="110">
        <v>0</v>
      </c>
      <c r="H49" s="110">
        <v>0</v>
      </c>
      <c r="I49" s="110">
        <v>0</v>
      </c>
      <c r="J49" s="110">
        <v>0</v>
      </c>
      <c r="K49" s="110">
        <v>0</v>
      </c>
      <c r="L49" s="110">
        <v>0</v>
      </c>
      <c r="M49" s="110">
        <v>0</v>
      </c>
      <c r="N49" s="110">
        <v>0</v>
      </c>
      <c r="O49" s="110">
        <v>0</v>
      </c>
      <c r="P49" s="112">
        <v>0</v>
      </c>
      <c r="Q49" s="112">
        <v>0</v>
      </c>
      <c r="R49" s="112">
        <v>0</v>
      </c>
      <c r="S49" s="112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f>SUM(F49:AA49)</f>
        <v>0</v>
      </c>
      <c r="AC49" s="87" t="s">
        <v>11</v>
      </c>
      <c r="AD49" s="32"/>
      <c r="AE49" s="91">
        <f t="shared" si="4"/>
        <v>0</v>
      </c>
      <c r="AF49" s="62">
        <f t="shared" si="5"/>
        <v>0</v>
      </c>
    </row>
    <row r="50" spans="2:32" s="46" customFormat="1" ht="36" customHeight="1" x14ac:dyDescent="0.25">
      <c r="B50" s="124"/>
      <c r="C50" s="127"/>
      <c r="D50" s="124"/>
      <c r="E50" s="124"/>
      <c r="F50" s="110">
        <v>0</v>
      </c>
      <c r="G50" s="110">
        <v>0</v>
      </c>
      <c r="H50" s="110">
        <v>0</v>
      </c>
      <c r="I50" s="110">
        <v>0</v>
      </c>
      <c r="J50" s="110">
        <v>0</v>
      </c>
      <c r="K50" s="110">
        <v>0</v>
      </c>
      <c r="L50" s="110">
        <v>0</v>
      </c>
      <c r="M50" s="110">
        <v>0</v>
      </c>
      <c r="N50" s="110">
        <v>0</v>
      </c>
      <c r="O50" s="110">
        <v>0</v>
      </c>
      <c r="P50" s="112">
        <v>0</v>
      </c>
      <c r="Q50" s="112">
        <v>0</v>
      </c>
      <c r="R50" s="112">
        <v>0</v>
      </c>
      <c r="S50" s="112">
        <v>0</v>
      </c>
      <c r="T50" s="112">
        <v>0</v>
      </c>
      <c r="U50" s="112">
        <v>0</v>
      </c>
      <c r="V50" s="112">
        <v>0</v>
      </c>
      <c r="W50" s="112">
        <v>0</v>
      </c>
      <c r="X50" s="112">
        <v>0</v>
      </c>
      <c r="Y50" s="112">
        <v>0</v>
      </c>
      <c r="Z50" s="112">
        <v>0</v>
      </c>
      <c r="AA50" s="112">
        <v>0</v>
      </c>
      <c r="AB50" s="112">
        <f t="shared" ref="AB50:AB52" si="33">SUM(F50:AA50)</f>
        <v>0</v>
      </c>
      <c r="AC50" s="87" t="s">
        <v>12</v>
      </c>
      <c r="AD50" s="32"/>
      <c r="AE50" s="91">
        <f t="shared" si="4"/>
        <v>0</v>
      </c>
      <c r="AF50" s="62">
        <f t="shared" si="5"/>
        <v>0</v>
      </c>
    </row>
    <row r="51" spans="2:32" s="46" customFormat="1" ht="36" customHeight="1" x14ac:dyDescent="0.25">
      <c r="B51" s="124"/>
      <c r="C51" s="127"/>
      <c r="D51" s="124"/>
      <c r="E51" s="124"/>
      <c r="F51" s="110">
        <v>0</v>
      </c>
      <c r="G51" s="110">
        <v>0</v>
      </c>
      <c r="H51" s="110">
        <v>0</v>
      </c>
      <c r="I51" s="110">
        <v>0</v>
      </c>
      <c r="J51" s="110">
        <v>0</v>
      </c>
      <c r="K51" s="110">
        <v>0</v>
      </c>
      <c r="L51" s="110">
        <v>0</v>
      </c>
      <c r="M51" s="110">
        <v>0</v>
      </c>
      <c r="N51" s="110">
        <v>0</v>
      </c>
      <c r="O51" s="110">
        <v>0</v>
      </c>
      <c r="P51" s="111">
        <f>236150.51763+540</f>
        <v>236690.51762999999</v>
      </c>
      <c r="Q51" s="111">
        <v>221930.7</v>
      </c>
      <c r="R51" s="111">
        <v>225836</v>
      </c>
      <c r="S51" s="111">
        <v>229581.9</v>
      </c>
      <c r="T51" s="111">
        <f>229581.9+32148.3</f>
        <v>261730.19999999998</v>
      </c>
      <c r="U51" s="111">
        <f>229581.9+21748.6</f>
        <v>251330.5</v>
      </c>
      <c r="V51" s="111">
        <f>229581.9+8560.6</f>
        <v>238142.5</v>
      </c>
      <c r="W51" s="111">
        <f>229581.9+8610.6</f>
        <v>238192.5</v>
      </c>
      <c r="X51" s="111">
        <f>229581.9+8908</f>
        <v>238489.9</v>
      </c>
      <c r="Y51" s="111">
        <f>229581.9+9757</f>
        <v>239338.9</v>
      </c>
      <c r="Z51" s="111">
        <f>229581.9+8866.6</f>
        <v>238448.5</v>
      </c>
      <c r="AA51" s="111">
        <f>229581.9+8938.4</f>
        <v>238520.3</v>
      </c>
      <c r="AB51" s="112">
        <f t="shared" si="33"/>
        <v>2858232.4176299996</v>
      </c>
      <c r="AC51" s="87" t="s">
        <v>13</v>
      </c>
      <c r="AD51" s="32"/>
      <c r="AE51" s="91">
        <f t="shared" si="4"/>
        <v>1427099.8176299999</v>
      </c>
      <c r="AF51" s="62">
        <f t="shared" si="5"/>
        <v>1431132.5999999996</v>
      </c>
    </row>
    <row r="52" spans="2:32" s="46" customFormat="1" ht="33.75" customHeight="1" x14ac:dyDescent="0.25">
      <c r="B52" s="125"/>
      <c r="C52" s="128"/>
      <c r="D52" s="125"/>
      <c r="E52" s="125"/>
      <c r="F52" s="110">
        <v>0</v>
      </c>
      <c r="G52" s="110">
        <v>0</v>
      </c>
      <c r="H52" s="110">
        <v>0</v>
      </c>
      <c r="I52" s="110">
        <v>0</v>
      </c>
      <c r="J52" s="110">
        <v>0</v>
      </c>
      <c r="K52" s="110">
        <v>0</v>
      </c>
      <c r="L52" s="110">
        <v>0</v>
      </c>
      <c r="M52" s="110">
        <v>0</v>
      </c>
      <c r="N52" s="110">
        <v>0</v>
      </c>
      <c r="O52" s="110">
        <v>0</v>
      </c>
      <c r="P52" s="112">
        <v>0</v>
      </c>
      <c r="Q52" s="112">
        <v>0</v>
      </c>
      <c r="R52" s="112">
        <v>0</v>
      </c>
      <c r="S52" s="112">
        <v>0</v>
      </c>
      <c r="T52" s="112">
        <v>0</v>
      </c>
      <c r="U52" s="112">
        <v>0</v>
      </c>
      <c r="V52" s="112">
        <v>0</v>
      </c>
      <c r="W52" s="112">
        <v>0</v>
      </c>
      <c r="X52" s="112">
        <v>0</v>
      </c>
      <c r="Y52" s="112">
        <v>0</v>
      </c>
      <c r="Z52" s="112">
        <v>0</v>
      </c>
      <c r="AA52" s="112">
        <v>0</v>
      </c>
      <c r="AB52" s="112">
        <f t="shared" si="33"/>
        <v>0</v>
      </c>
      <c r="AC52" s="87" t="s">
        <v>14</v>
      </c>
      <c r="AD52" s="32"/>
      <c r="AE52" s="91">
        <f t="shared" si="4"/>
        <v>0</v>
      </c>
      <c r="AF52" s="62">
        <f t="shared" si="5"/>
        <v>0</v>
      </c>
    </row>
    <row r="53" spans="2:32" s="46" customFormat="1" ht="36" customHeight="1" x14ac:dyDescent="0.25">
      <c r="B53" s="122" t="s">
        <v>297</v>
      </c>
      <c r="C53" s="141" t="s">
        <v>298</v>
      </c>
      <c r="D53" s="129" t="s">
        <v>242</v>
      </c>
      <c r="E53" s="122" t="s">
        <v>213</v>
      </c>
      <c r="F53" s="110">
        <f t="shared" ref="F53:AA53" si="34">F54+F55+F56+F57</f>
        <v>0</v>
      </c>
      <c r="G53" s="110">
        <f t="shared" si="34"/>
        <v>0</v>
      </c>
      <c r="H53" s="110">
        <f t="shared" si="34"/>
        <v>0</v>
      </c>
      <c r="I53" s="110">
        <f t="shared" si="34"/>
        <v>0</v>
      </c>
      <c r="J53" s="110">
        <f t="shared" si="34"/>
        <v>0</v>
      </c>
      <c r="K53" s="110">
        <f t="shared" si="34"/>
        <v>0</v>
      </c>
      <c r="L53" s="110">
        <f t="shared" si="34"/>
        <v>0</v>
      </c>
      <c r="M53" s="110">
        <f t="shared" si="34"/>
        <v>0</v>
      </c>
      <c r="N53" s="110">
        <f t="shared" si="34"/>
        <v>0</v>
      </c>
      <c r="O53" s="110">
        <v>0</v>
      </c>
      <c r="P53" s="113">
        <f t="shared" si="34"/>
        <v>10067.007100000001</v>
      </c>
      <c r="Q53" s="113">
        <f t="shared" si="34"/>
        <v>0</v>
      </c>
      <c r="R53" s="113">
        <f t="shared" si="34"/>
        <v>0</v>
      </c>
      <c r="S53" s="113">
        <f t="shared" si="34"/>
        <v>0</v>
      </c>
      <c r="T53" s="113">
        <f t="shared" si="34"/>
        <v>0</v>
      </c>
      <c r="U53" s="113">
        <f t="shared" si="34"/>
        <v>0</v>
      </c>
      <c r="V53" s="113">
        <f t="shared" si="34"/>
        <v>0</v>
      </c>
      <c r="W53" s="113">
        <f t="shared" si="34"/>
        <v>0</v>
      </c>
      <c r="X53" s="113">
        <f t="shared" si="34"/>
        <v>0</v>
      </c>
      <c r="Y53" s="113">
        <f t="shared" si="34"/>
        <v>0</v>
      </c>
      <c r="Z53" s="113">
        <f t="shared" si="34"/>
        <v>0</v>
      </c>
      <c r="AA53" s="113">
        <f t="shared" si="34"/>
        <v>0</v>
      </c>
      <c r="AB53" s="113">
        <f>AB54+AB55+AB56+AB57</f>
        <v>10067.007100000001</v>
      </c>
      <c r="AC53" s="87" t="s">
        <v>10</v>
      </c>
      <c r="AD53" s="32"/>
      <c r="AE53" s="91">
        <f t="shared" si="4"/>
        <v>10067.007100000001</v>
      </c>
      <c r="AF53" s="62">
        <f t="shared" si="5"/>
        <v>0</v>
      </c>
    </row>
    <row r="54" spans="2:32" s="46" customFormat="1" ht="36" customHeight="1" x14ac:dyDescent="0.25">
      <c r="B54" s="122"/>
      <c r="C54" s="141"/>
      <c r="D54" s="124"/>
      <c r="E54" s="122"/>
      <c r="F54" s="110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>
        <v>0</v>
      </c>
      <c r="M54" s="110">
        <v>0</v>
      </c>
      <c r="N54" s="110">
        <v>0</v>
      </c>
      <c r="O54" s="110">
        <v>0</v>
      </c>
      <c r="P54" s="112">
        <v>0</v>
      </c>
      <c r="Q54" s="112">
        <v>0</v>
      </c>
      <c r="R54" s="112">
        <v>0</v>
      </c>
      <c r="S54" s="112">
        <v>0</v>
      </c>
      <c r="T54" s="112">
        <v>0</v>
      </c>
      <c r="U54" s="112">
        <v>0</v>
      </c>
      <c r="V54" s="112">
        <v>0</v>
      </c>
      <c r="W54" s="112">
        <v>0</v>
      </c>
      <c r="X54" s="112">
        <v>0</v>
      </c>
      <c r="Y54" s="112">
        <v>0</v>
      </c>
      <c r="Z54" s="112">
        <v>0</v>
      </c>
      <c r="AA54" s="112">
        <v>0</v>
      </c>
      <c r="AB54" s="113">
        <f>SUM(F54:AA54)</f>
        <v>0</v>
      </c>
      <c r="AC54" s="87" t="s">
        <v>11</v>
      </c>
      <c r="AD54" s="32"/>
      <c r="AE54" s="91">
        <f t="shared" si="4"/>
        <v>0</v>
      </c>
      <c r="AF54" s="62">
        <f t="shared" si="5"/>
        <v>0</v>
      </c>
    </row>
    <row r="55" spans="2:32" s="46" customFormat="1" ht="36" customHeight="1" x14ac:dyDescent="0.25">
      <c r="B55" s="122"/>
      <c r="C55" s="141"/>
      <c r="D55" s="124"/>
      <c r="E55" s="122"/>
      <c r="F55" s="110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0</v>
      </c>
      <c r="L55" s="110">
        <v>0</v>
      </c>
      <c r="M55" s="110">
        <v>0</v>
      </c>
      <c r="N55" s="110">
        <v>0</v>
      </c>
      <c r="O55" s="110">
        <v>0</v>
      </c>
      <c r="P55" s="112">
        <v>1855</v>
      </c>
      <c r="Q55" s="112">
        <v>0</v>
      </c>
      <c r="R55" s="112">
        <v>0</v>
      </c>
      <c r="S55" s="112">
        <v>0</v>
      </c>
      <c r="T55" s="112">
        <v>0</v>
      </c>
      <c r="U55" s="112">
        <v>0</v>
      </c>
      <c r="V55" s="112">
        <v>0</v>
      </c>
      <c r="W55" s="112">
        <v>0</v>
      </c>
      <c r="X55" s="112">
        <v>0</v>
      </c>
      <c r="Y55" s="112">
        <v>0</v>
      </c>
      <c r="Z55" s="112">
        <v>0</v>
      </c>
      <c r="AA55" s="112">
        <v>0</v>
      </c>
      <c r="AB55" s="113">
        <f t="shared" ref="AB55:AB57" si="35">SUM(F55:AA55)</f>
        <v>1855</v>
      </c>
      <c r="AC55" s="87" t="s">
        <v>12</v>
      </c>
      <c r="AD55" s="32"/>
      <c r="AE55" s="91">
        <f t="shared" si="4"/>
        <v>1855</v>
      </c>
      <c r="AF55" s="62">
        <f t="shared" si="5"/>
        <v>0</v>
      </c>
    </row>
    <row r="56" spans="2:32" s="46" customFormat="1" ht="36" customHeight="1" x14ac:dyDescent="0.25">
      <c r="B56" s="122"/>
      <c r="C56" s="141"/>
      <c r="D56" s="124"/>
      <c r="E56" s="122"/>
      <c r="F56" s="110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>
        <v>0</v>
      </c>
      <c r="M56" s="110">
        <v>0</v>
      </c>
      <c r="N56" s="110">
        <v>0</v>
      </c>
      <c r="O56" s="110">
        <v>0</v>
      </c>
      <c r="P56" s="112">
        <v>8212.0071000000007</v>
      </c>
      <c r="Q56" s="112">
        <v>0</v>
      </c>
      <c r="R56" s="112">
        <v>0</v>
      </c>
      <c r="S56" s="112">
        <v>0</v>
      </c>
      <c r="T56" s="112">
        <v>0</v>
      </c>
      <c r="U56" s="112">
        <v>0</v>
      </c>
      <c r="V56" s="112">
        <v>0</v>
      </c>
      <c r="W56" s="112">
        <v>0</v>
      </c>
      <c r="X56" s="112">
        <v>0</v>
      </c>
      <c r="Y56" s="112">
        <v>0</v>
      </c>
      <c r="Z56" s="112">
        <v>0</v>
      </c>
      <c r="AA56" s="112">
        <v>0</v>
      </c>
      <c r="AB56" s="113">
        <f t="shared" si="35"/>
        <v>8212.0071000000007</v>
      </c>
      <c r="AC56" s="87" t="s">
        <v>13</v>
      </c>
      <c r="AD56" s="32" t="s">
        <v>197</v>
      </c>
      <c r="AE56" s="91">
        <f t="shared" si="4"/>
        <v>8212.0071000000007</v>
      </c>
      <c r="AF56" s="62">
        <f t="shared" si="5"/>
        <v>0</v>
      </c>
    </row>
    <row r="57" spans="2:32" s="46" customFormat="1" ht="36" customHeight="1" x14ac:dyDescent="0.25">
      <c r="B57" s="122"/>
      <c r="C57" s="141"/>
      <c r="D57" s="124"/>
      <c r="E57" s="122"/>
      <c r="F57" s="110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>
        <v>0</v>
      </c>
      <c r="M57" s="110">
        <v>0</v>
      </c>
      <c r="N57" s="110">
        <v>0</v>
      </c>
      <c r="O57" s="110">
        <v>0</v>
      </c>
      <c r="P57" s="112">
        <v>0</v>
      </c>
      <c r="Q57" s="112">
        <v>0</v>
      </c>
      <c r="R57" s="112">
        <v>0</v>
      </c>
      <c r="S57" s="112">
        <v>0</v>
      </c>
      <c r="T57" s="112">
        <v>0</v>
      </c>
      <c r="U57" s="112">
        <v>0</v>
      </c>
      <c r="V57" s="112">
        <v>0</v>
      </c>
      <c r="W57" s="112">
        <v>0</v>
      </c>
      <c r="X57" s="112">
        <v>0</v>
      </c>
      <c r="Y57" s="112">
        <v>0</v>
      </c>
      <c r="Z57" s="112">
        <v>0</v>
      </c>
      <c r="AA57" s="112">
        <v>0</v>
      </c>
      <c r="AB57" s="113">
        <f t="shared" si="35"/>
        <v>0</v>
      </c>
      <c r="AC57" s="87" t="s">
        <v>14</v>
      </c>
      <c r="AD57" s="32"/>
      <c r="AE57" s="91">
        <f t="shared" si="4"/>
        <v>0</v>
      </c>
      <c r="AF57" s="62">
        <f t="shared" si="5"/>
        <v>0</v>
      </c>
    </row>
    <row r="58" spans="2:32" s="46" customFormat="1" ht="30" customHeight="1" x14ac:dyDescent="0.25">
      <c r="B58" s="157" t="s">
        <v>243</v>
      </c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57"/>
      <c r="Z58" s="157"/>
      <c r="AA58" s="157"/>
      <c r="AB58" s="157"/>
      <c r="AC58" s="109"/>
      <c r="AD58" s="32"/>
      <c r="AE58" s="91">
        <f t="shared" si="4"/>
        <v>0</v>
      </c>
      <c r="AF58" s="62">
        <f t="shared" si="5"/>
        <v>0</v>
      </c>
    </row>
    <row r="59" spans="2:32" s="46" customFormat="1" ht="30" customHeight="1" x14ac:dyDescent="0.25">
      <c r="B59" s="122" t="s">
        <v>15</v>
      </c>
      <c r="C59" s="131" t="s">
        <v>279</v>
      </c>
      <c r="D59" s="122" t="s">
        <v>347</v>
      </c>
      <c r="E59" s="122" t="s">
        <v>303</v>
      </c>
      <c r="F59" s="110">
        <f>F60+F61+F62+F63</f>
        <v>864137.2</v>
      </c>
      <c r="G59" s="110">
        <f t="shared" ref="G59:O59" si="36">G60+G61+G62+G63</f>
        <v>1041415.6</v>
      </c>
      <c r="H59" s="110">
        <f t="shared" si="36"/>
        <v>1943428.7999999998</v>
      </c>
      <c r="I59" s="110">
        <f t="shared" si="36"/>
        <v>1723676.2</v>
      </c>
      <c r="J59" s="110">
        <f t="shared" si="36"/>
        <v>1871407.4999999998</v>
      </c>
      <c r="K59" s="110">
        <f t="shared" si="36"/>
        <v>2099283.4</v>
      </c>
      <c r="L59" s="110">
        <f t="shared" si="36"/>
        <v>1852253.3999999997</v>
      </c>
      <c r="M59" s="110">
        <f t="shared" si="36"/>
        <v>3748793.7</v>
      </c>
      <c r="N59" s="110">
        <f t="shared" si="36"/>
        <v>3124694.6000000006</v>
      </c>
      <c r="O59" s="110">
        <f t="shared" si="36"/>
        <v>3271337.7</v>
      </c>
      <c r="P59" s="113">
        <f>P60+P61+P62+P63</f>
        <v>2613379.0109599996</v>
      </c>
      <c r="Q59" s="113">
        <f t="shared" ref="Q59:R59" si="37">Q60+Q61+Q62+Q63</f>
        <v>2671441.9</v>
      </c>
      <c r="R59" s="113">
        <f t="shared" si="37"/>
        <v>2690413.9</v>
      </c>
      <c r="S59" s="113">
        <f t="shared" ref="S59:T59" si="38">S60+S61+S62+S63</f>
        <v>2773356.6999999997</v>
      </c>
      <c r="T59" s="113">
        <f t="shared" si="38"/>
        <v>3623411.7000000007</v>
      </c>
      <c r="U59" s="113">
        <f t="shared" ref="U59:AA59" si="39">U60+U61+U62+U63</f>
        <v>3946645.7000000007</v>
      </c>
      <c r="V59" s="113">
        <f t="shared" si="39"/>
        <v>3017516.4000000004</v>
      </c>
      <c r="W59" s="113">
        <f t="shared" si="39"/>
        <v>2746964.5000000005</v>
      </c>
      <c r="X59" s="113">
        <f t="shared" si="39"/>
        <v>2945025.4000000004</v>
      </c>
      <c r="Y59" s="113">
        <f t="shared" si="39"/>
        <v>2727387.7000000007</v>
      </c>
      <c r="Z59" s="113">
        <f t="shared" si="39"/>
        <v>2826196.1000000006</v>
      </c>
      <c r="AA59" s="113">
        <f t="shared" si="39"/>
        <v>4437028.7</v>
      </c>
      <c r="AB59" s="113">
        <f>AB60+AB61+AB62+AB63</f>
        <v>58559195.81096001</v>
      </c>
      <c r="AC59" s="87" t="s">
        <v>10</v>
      </c>
      <c r="AD59" s="32"/>
      <c r="AE59" s="91">
        <f t="shared" si="4"/>
        <v>39859077.010959998</v>
      </c>
      <c r="AF59" s="62">
        <f t="shared" si="5"/>
        <v>18700118.800000012</v>
      </c>
    </row>
    <row r="60" spans="2:32" s="46" customFormat="1" ht="33.75" customHeight="1" x14ac:dyDescent="0.25">
      <c r="B60" s="122"/>
      <c r="C60" s="131"/>
      <c r="D60" s="122"/>
      <c r="E60" s="122"/>
      <c r="F60" s="110">
        <f>F65+F80+F95+F100+F105+F110+F115+F120+F135+F150+F165+F170</f>
        <v>0</v>
      </c>
      <c r="G60" s="110">
        <f t="shared" ref="G60:AA60" si="40">G65+G80+G95+G100+G105+G110+G115+G120+G135+G150+G165+G170</f>
        <v>0</v>
      </c>
      <c r="H60" s="110">
        <f t="shared" si="40"/>
        <v>637500</v>
      </c>
      <c r="I60" s="110">
        <f t="shared" si="40"/>
        <v>637500</v>
      </c>
      <c r="J60" s="110">
        <f t="shared" si="40"/>
        <v>690000</v>
      </c>
      <c r="K60" s="110">
        <f t="shared" si="40"/>
        <v>885600</v>
      </c>
      <c r="L60" s="110">
        <f t="shared" si="40"/>
        <v>29700</v>
      </c>
      <c r="M60" s="110">
        <f t="shared" si="40"/>
        <v>458257.2</v>
      </c>
      <c r="N60" s="110">
        <f t="shared" si="40"/>
        <v>103611.4</v>
      </c>
      <c r="O60" s="110">
        <f t="shared" si="40"/>
        <v>0</v>
      </c>
      <c r="P60" s="112">
        <f t="shared" si="40"/>
        <v>0</v>
      </c>
      <c r="Q60" s="112">
        <f t="shared" si="40"/>
        <v>0</v>
      </c>
      <c r="R60" s="112">
        <f t="shared" si="40"/>
        <v>0</v>
      </c>
      <c r="S60" s="112">
        <f t="shared" si="40"/>
        <v>0</v>
      </c>
      <c r="T60" s="112">
        <f t="shared" si="40"/>
        <v>0</v>
      </c>
      <c r="U60" s="112">
        <f t="shared" si="40"/>
        <v>0</v>
      </c>
      <c r="V60" s="112">
        <f t="shared" si="40"/>
        <v>0</v>
      </c>
      <c r="W60" s="112">
        <f t="shared" si="40"/>
        <v>0</v>
      </c>
      <c r="X60" s="112">
        <f t="shared" si="40"/>
        <v>0</v>
      </c>
      <c r="Y60" s="112">
        <f t="shared" si="40"/>
        <v>0</v>
      </c>
      <c r="Z60" s="112">
        <f t="shared" si="40"/>
        <v>0</v>
      </c>
      <c r="AA60" s="112">
        <f t="shared" si="40"/>
        <v>0</v>
      </c>
      <c r="AB60" s="113">
        <f>SUM(F60:AA60)</f>
        <v>3442168.6</v>
      </c>
      <c r="AC60" s="87" t="s">
        <v>11</v>
      </c>
      <c r="AD60" s="32"/>
      <c r="AE60" s="91">
        <f t="shared" si="4"/>
        <v>3442168.6</v>
      </c>
      <c r="AF60" s="62">
        <f t="shared" si="5"/>
        <v>0</v>
      </c>
    </row>
    <row r="61" spans="2:32" s="46" customFormat="1" ht="28.5" customHeight="1" x14ac:dyDescent="0.25">
      <c r="B61" s="122"/>
      <c r="C61" s="131"/>
      <c r="D61" s="122"/>
      <c r="E61" s="122"/>
      <c r="F61" s="110">
        <f>F66+F81+F96+F101+F106+F111+F116+F121+F136+F151+F166+F171</f>
        <v>146744.29999999999</v>
      </c>
      <c r="G61" s="110">
        <f t="shared" ref="G61:AA61" si="41">G66+G81+G96+G101+G106+G111+G116+G121+G136+G151+G166+G171</f>
        <v>220251.1</v>
      </c>
      <c r="H61" s="110">
        <f t="shared" si="41"/>
        <v>344459.2</v>
      </c>
      <c r="I61" s="110">
        <f t="shared" si="41"/>
        <v>303400.90000000002</v>
      </c>
      <c r="J61" s="110">
        <f t="shared" si="41"/>
        <v>344160</v>
      </c>
      <c r="K61" s="110">
        <f t="shared" si="41"/>
        <v>309100.60000000003</v>
      </c>
      <c r="L61" s="110">
        <f t="shared" si="41"/>
        <v>682014</v>
      </c>
      <c r="M61" s="110">
        <f t="shared" si="41"/>
        <v>2050233.7</v>
      </c>
      <c r="N61" s="110">
        <f t="shared" si="41"/>
        <v>1635438.7000000002</v>
      </c>
      <c r="O61" s="110">
        <f t="shared" si="41"/>
        <v>1548936.7999999998</v>
      </c>
      <c r="P61" s="112">
        <f t="shared" si="41"/>
        <v>596196.62305000005</v>
      </c>
      <c r="Q61" s="112">
        <f t="shared" si="41"/>
        <v>681893</v>
      </c>
      <c r="R61" s="112">
        <f t="shared" si="41"/>
        <v>631893</v>
      </c>
      <c r="S61" s="112">
        <f t="shared" si="41"/>
        <v>631893</v>
      </c>
      <c r="T61" s="112">
        <f t="shared" si="41"/>
        <v>0</v>
      </c>
      <c r="U61" s="112">
        <f t="shared" si="41"/>
        <v>0</v>
      </c>
      <c r="V61" s="112">
        <f t="shared" si="41"/>
        <v>0</v>
      </c>
      <c r="W61" s="112">
        <f t="shared" si="41"/>
        <v>0</v>
      </c>
      <c r="X61" s="112">
        <f t="shared" si="41"/>
        <v>0</v>
      </c>
      <c r="Y61" s="112">
        <f t="shared" si="41"/>
        <v>0</v>
      </c>
      <c r="Z61" s="112">
        <f t="shared" si="41"/>
        <v>0</v>
      </c>
      <c r="AA61" s="112">
        <f t="shared" si="41"/>
        <v>0</v>
      </c>
      <c r="AB61" s="113">
        <f t="shared" ref="AB61:AB63" si="42">SUM(F61:AA61)</f>
        <v>10126614.923049999</v>
      </c>
      <c r="AC61" s="87" t="s">
        <v>12</v>
      </c>
      <c r="AD61" s="32" t="s">
        <v>211</v>
      </c>
      <c r="AE61" s="91">
        <f t="shared" si="4"/>
        <v>10126614.923049999</v>
      </c>
      <c r="AF61" s="62">
        <f t="shared" si="5"/>
        <v>0</v>
      </c>
    </row>
    <row r="62" spans="2:32" s="46" customFormat="1" ht="32.25" customHeight="1" x14ac:dyDescent="0.25">
      <c r="B62" s="122"/>
      <c r="C62" s="131"/>
      <c r="D62" s="122"/>
      <c r="E62" s="122"/>
      <c r="F62" s="110">
        <f>F67+F82+F97+F102+F107+F112+F117+F122+F137+F152+F167+F172</f>
        <v>717392.9</v>
      </c>
      <c r="G62" s="110">
        <f t="shared" ref="G62:AA62" si="43">G67+G82+G97+G102+G107+G112+G117+G122+G137+G152+G167+G172</f>
        <v>821164.5</v>
      </c>
      <c r="H62" s="110">
        <f t="shared" si="43"/>
        <v>961469.59999999986</v>
      </c>
      <c r="I62" s="110">
        <f t="shared" si="43"/>
        <v>782775.29999999993</v>
      </c>
      <c r="J62" s="110">
        <f t="shared" si="43"/>
        <v>837247.49999999977</v>
      </c>
      <c r="K62" s="110">
        <f t="shared" si="43"/>
        <v>904582.79999999993</v>
      </c>
      <c r="L62" s="110">
        <f t="shared" si="43"/>
        <v>1140539.3999999997</v>
      </c>
      <c r="M62" s="110">
        <f t="shared" si="43"/>
        <v>1240302.8000000003</v>
      </c>
      <c r="N62" s="110">
        <f t="shared" si="43"/>
        <v>1385644.5000000002</v>
      </c>
      <c r="O62" s="110">
        <f t="shared" si="43"/>
        <v>1722400.9000000001</v>
      </c>
      <c r="P62" s="112">
        <f>P67+P82+P97+P102+P107+P112+P117+P122+P137+P152+P167+P172</f>
        <v>2017182.3879099996</v>
      </c>
      <c r="Q62" s="112">
        <f t="shared" si="43"/>
        <v>1989548.9</v>
      </c>
      <c r="R62" s="112">
        <f t="shared" si="43"/>
        <v>2058520.9</v>
      </c>
      <c r="S62" s="112">
        <f t="shared" si="43"/>
        <v>2141463.6999999997</v>
      </c>
      <c r="T62" s="112">
        <f t="shared" si="43"/>
        <v>3623411.7000000007</v>
      </c>
      <c r="U62" s="112">
        <f t="shared" si="43"/>
        <v>3946645.7000000007</v>
      </c>
      <c r="V62" s="112">
        <f t="shared" si="43"/>
        <v>3017516.4000000004</v>
      </c>
      <c r="W62" s="112">
        <f t="shared" si="43"/>
        <v>2746964.5000000005</v>
      </c>
      <c r="X62" s="112">
        <f t="shared" si="43"/>
        <v>2945025.4000000004</v>
      </c>
      <c r="Y62" s="112">
        <f t="shared" si="43"/>
        <v>2727387.7000000007</v>
      </c>
      <c r="Z62" s="112">
        <f t="shared" si="43"/>
        <v>2826196.1000000006</v>
      </c>
      <c r="AA62" s="112">
        <f t="shared" si="43"/>
        <v>4437028.7</v>
      </c>
      <c r="AB62" s="113">
        <f t="shared" si="42"/>
        <v>44990412.287910007</v>
      </c>
      <c r="AC62" s="87" t="s">
        <v>13</v>
      </c>
      <c r="AD62" s="32"/>
      <c r="AE62" s="91">
        <f t="shared" si="4"/>
        <v>26290293.487909999</v>
      </c>
      <c r="AF62" s="62">
        <f t="shared" si="5"/>
        <v>18700118.800000008</v>
      </c>
    </row>
    <row r="63" spans="2:32" s="46" customFormat="1" ht="30" customHeight="1" x14ac:dyDescent="0.25">
      <c r="B63" s="122"/>
      <c r="C63" s="131"/>
      <c r="D63" s="122"/>
      <c r="E63" s="122"/>
      <c r="F63" s="110">
        <f>F68+F83+F98+F103+F108+F113+F118+F123+F138+F153+F168+F173</f>
        <v>0</v>
      </c>
      <c r="G63" s="110">
        <f t="shared" ref="G63:AA63" si="44">G68+G83+G98+G103+G108+G113+G118+G123+G138+G153+G168+G173</f>
        <v>0</v>
      </c>
      <c r="H63" s="110">
        <f t="shared" si="44"/>
        <v>0</v>
      </c>
      <c r="I63" s="110">
        <f t="shared" si="44"/>
        <v>0</v>
      </c>
      <c r="J63" s="110">
        <f t="shared" si="44"/>
        <v>0</v>
      </c>
      <c r="K63" s="110">
        <f t="shared" si="44"/>
        <v>0</v>
      </c>
      <c r="L63" s="110">
        <f t="shared" si="44"/>
        <v>0</v>
      </c>
      <c r="M63" s="110">
        <f t="shared" si="44"/>
        <v>0</v>
      </c>
      <c r="N63" s="110">
        <f t="shared" si="44"/>
        <v>0</v>
      </c>
      <c r="O63" s="110">
        <f t="shared" si="44"/>
        <v>0</v>
      </c>
      <c r="P63" s="112">
        <f>P68+P83+P98+P103+P108+P113+P118+P123+P138+P153+P168+P173</f>
        <v>0</v>
      </c>
      <c r="Q63" s="112">
        <f t="shared" si="44"/>
        <v>0</v>
      </c>
      <c r="R63" s="112">
        <f t="shared" si="44"/>
        <v>0</v>
      </c>
      <c r="S63" s="112">
        <f t="shared" si="44"/>
        <v>0</v>
      </c>
      <c r="T63" s="112">
        <f t="shared" si="44"/>
        <v>0</v>
      </c>
      <c r="U63" s="112">
        <f t="shared" si="44"/>
        <v>0</v>
      </c>
      <c r="V63" s="112">
        <f t="shared" si="44"/>
        <v>0</v>
      </c>
      <c r="W63" s="112">
        <f t="shared" si="44"/>
        <v>0</v>
      </c>
      <c r="X63" s="112">
        <f t="shared" si="44"/>
        <v>0</v>
      </c>
      <c r="Y63" s="112">
        <f t="shared" si="44"/>
        <v>0</v>
      </c>
      <c r="Z63" s="112">
        <f t="shared" si="44"/>
        <v>0</v>
      </c>
      <c r="AA63" s="112">
        <f t="shared" si="44"/>
        <v>0</v>
      </c>
      <c r="AB63" s="113">
        <f t="shared" si="42"/>
        <v>0</v>
      </c>
      <c r="AC63" s="87" t="s">
        <v>14</v>
      </c>
      <c r="AD63" s="33" t="e">
        <f>#REF!-O94-O99-O104-O109-O114-O334</f>
        <v>#REF!</v>
      </c>
      <c r="AE63" s="91">
        <f t="shared" si="4"/>
        <v>0</v>
      </c>
      <c r="AF63" s="62">
        <f t="shared" si="5"/>
        <v>0</v>
      </c>
    </row>
    <row r="64" spans="2:32" s="46" customFormat="1" ht="36" customHeight="1" x14ac:dyDescent="0.25">
      <c r="B64" s="132" t="s">
        <v>17</v>
      </c>
      <c r="C64" s="126" t="s">
        <v>18</v>
      </c>
      <c r="D64" s="129" t="s">
        <v>347</v>
      </c>
      <c r="E64" s="122" t="s">
        <v>212</v>
      </c>
      <c r="F64" s="110">
        <f>F65+F66+F67+F68</f>
        <v>185579</v>
      </c>
      <c r="G64" s="110">
        <f t="shared" ref="G64:J64" si="45">G65+G66+G67+G68</f>
        <v>174601.4</v>
      </c>
      <c r="H64" s="110">
        <f t="shared" si="45"/>
        <v>400143</v>
      </c>
      <c r="I64" s="110">
        <f t="shared" si="45"/>
        <v>178674.9</v>
      </c>
      <c r="J64" s="110">
        <f t="shared" si="45"/>
        <v>540672.1</v>
      </c>
      <c r="K64" s="110">
        <f>K65+K66+K67+K68</f>
        <v>564604.4</v>
      </c>
      <c r="L64" s="110">
        <f t="shared" ref="L64" si="46">L65+L66+L67+L68</f>
        <v>333781.2</v>
      </c>
      <c r="M64" s="110">
        <f>M65+M66+M67+M68</f>
        <v>1881895.2</v>
      </c>
      <c r="N64" s="110">
        <f>N65+N66+N67+N68</f>
        <v>1172989.3</v>
      </c>
      <c r="O64" s="110">
        <f t="shared" ref="O64:AA64" si="47">O65+O66+O67+O68</f>
        <v>849783.5</v>
      </c>
      <c r="P64" s="113">
        <f t="shared" si="47"/>
        <v>209936.99906</v>
      </c>
      <c r="Q64" s="113">
        <f t="shared" si="47"/>
        <v>170000</v>
      </c>
      <c r="R64" s="113">
        <f t="shared" si="47"/>
        <v>180000</v>
      </c>
      <c r="S64" s="113">
        <f t="shared" si="47"/>
        <v>190000</v>
      </c>
      <c r="T64" s="113">
        <f t="shared" si="47"/>
        <v>1671948</v>
      </c>
      <c r="U64" s="113">
        <f t="shared" si="47"/>
        <v>1995182</v>
      </c>
      <c r="V64" s="113">
        <f t="shared" si="47"/>
        <v>1066052.7</v>
      </c>
      <c r="W64" s="113">
        <f t="shared" si="47"/>
        <v>795500.8</v>
      </c>
      <c r="X64" s="113">
        <f t="shared" si="47"/>
        <v>993561.7</v>
      </c>
      <c r="Y64" s="113">
        <f t="shared" si="47"/>
        <v>775924</v>
      </c>
      <c r="Z64" s="113">
        <f t="shared" si="47"/>
        <v>874732.4</v>
      </c>
      <c r="AA64" s="113">
        <f t="shared" si="47"/>
        <v>2485565</v>
      </c>
      <c r="AB64" s="113">
        <f>AB65+AB66+AB67+AB68</f>
        <v>17691127.599059999</v>
      </c>
      <c r="AC64" s="87" t="s">
        <v>10</v>
      </c>
      <c r="AD64" s="32"/>
      <c r="AE64" s="91">
        <f t="shared" si="4"/>
        <v>10699790.999060001</v>
      </c>
      <c r="AF64" s="62">
        <f t="shared" si="5"/>
        <v>6991336.5999999978</v>
      </c>
    </row>
    <row r="65" spans="2:32" s="46" customFormat="1" ht="36" customHeight="1" x14ac:dyDescent="0.25">
      <c r="B65" s="133"/>
      <c r="C65" s="127"/>
      <c r="D65" s="124"/>
      <c r="E65" s="122"/>
      <c r="F65" s="110">
        <f>F70+F75</f>
        <v>0</v>
      </c>
      <c r="G65" s="110">
        <f t="shared" ref="G65:AA65" si="48">G70+G75</f>
        <v>0</v>
      </c>
      <c r="H65" s="110">
        <f t="shared" si="48"/>
        <v>0</v>
      </c>
      <c r="I65" s="110">
        <f t="shared" si="48"/>
        <v>0</v>
      </c>
      <c r="J65" s="110">
        <f t="shared" si="48"/>
        <v>378429.6</v>
      </c>
      <c r="K65" s="110">
        <f t="shared" si="48"/>
        <v>398434.3</v>
      </c>
      <c r="L65" s="110">
        <f t="shared" si="48"/>
        <v>29700</v>
      </c>
      <c r="M65" s="110">
        <f t="shared" si="48"/>
        <v>458257.2</v>
      </c>
      <c r="N65" s="110">
        <f>N70+N75</f>
        <v>103611.4</v>
      </c>
      <c r="O65" s="110">
        <f t="shared" si="48"/>
        <v>0</v>
      </c>
      <c r="P65" s="113">
        <f t="shared" si="48"/>
        <v>0</v>
      </c>
      <c r="Q65" s="113">
        <f t="shared" si="48"/>
        <v>0</v>
      </c>
      <c r="R65" s="113">
        <f t="shared" si="48"/>
        <v>0</v>
      </c>
      <c r="S65" s="113">
        <f t="shared" si="48"/>
        <v>0</v>
      </c>
      <c r="T65" s="113">
        <f t="shared" si="48"/>
        <v>0</v>
      </c>
      <c r="U65" s="113">
        <f t="shared" si="48"/>
        <v>0</v>
      </c>
      <c r="V65" s="113">
        <f t="shared" si="48"/>
        <v>0</v>
      </c>
      <c r="W65" s="113">
        <f t="shared" si="48"/>
        <v>0</v>
      </c>
      <c r="X65" s="113">
        <f t="shared" si="48"/>
        <v>0</v>
      </c>
      <c r="Y65" s="113">
        <f t="shared" si="48"/>
        <v>0</v>
      </c>
      <c r="Z65" s="113">
        <f t="shared" si="48"/>
        <v>0</v>
      </c>
      <c r="AA65" s="113">
        <f t="shared" si="48"/>
        <v>0</v>
      </c>
      <c r="AB65" s="113">
        <f>SUM(F65:AA65)</f>
        <v>1368432.4999999998</v>
      </c>
      <c r="AC65" s="87" t="s">
        <v>11</v>
      </c>
      <c r="AD65" s="32"/>
      <c r="AE65" s="91">
        <f t="shared" si="4"/>
        <v>1368432.4999999998</v>
      </c>
      <c r="AF65" s="62">
        <f t="shared" si="5"/>
        <v>0</v>
      </c>
    </row>
    <row r="66" spans="2:32" s="46" customFormat="1" ht="36" customHeight="1" x14ac:dyDescent="0.25">
      <c r="B66" s="133"/>
      <c r="C66" s="127"/>
      <c r="D66" s="124"/>
      <c r="E66" s="122"/>
      <c r="F66" s="110">
        <f>F76+F71</f>
        <v>0</v>
      </c>
      <c r="G66" s="110">
        <f t="shared" ref="G66:AA66" si="49">G76+G71</f>
        <v>0</v>
      </c>
      <c r="H66" s="110">
        <f t="shared" si="49"/>
        <v>192573</v>
      </c>
      <c r="I66" s="110">
        <f t="shared" si="49"/>
        <v>0</v>
      </c>
      <c r="J66" s="110">
        <f t="shared" si="49"/>
        <v>0</v>
      </c>
      <c r="K66" s="110">
        <f t="shared" si="49"/>
        <v>16679.7</v>
      </c>
      <c r="L66" s="110">
        <f t="shared" si="49"/>
        <v>129081.2</v>
      </c>
      <c r="M66" s="110">
        <f t="shared" si="49"/>
        <v>1211381.7</v>
      </c>
      <c r="N66" s="110">
        <f>N76+N71</f>
        <v>879382.3</v>
      </c>
      <c r="O66" s="110">
        <f t="shared" si="49"/>
        <v>741232.7</v>
      </c>
      <c r="P66" s="113">
        <f>P76+P71</f>
        <v>49936.999060000002</v>
      </c>
      <c r="Q66" s="113">
        <f t="shared" si="49"/>
        <v>0</v>
      </c>
      <c r="R66" s="113">
        <f t="shared" si="49"/>
        <v>0</v>
      </c>
      <c r="S66" s="113">
        <f t="shared" si="49"/>
        <v>0</v>
      </c>
      <c r="T66" s="113">
        <f t="shared" si="49"/>
        <v>0</v>
      </c>
      <c r="U66" s="113">
        <f t="shared" si="49"/>
        <v>0</v>
      </c>
      <c r="V66" s="113">
        <f t="shared" si="49"/>
        <v>0</v>
      </c>
      <c r="W66" s="113">
        <f t="shared" si="49"/>
        <v>0</v>
      </c>
      <c r="X66" s="113">
        <f t="shared" si="49"/>
        <v>0</v>
      </c>
      <c r="Y66" s="113">
        <f t="shared" si="49"/>
        <v>0</v>
      </c>
      <c r="Z66" s="113">
        <f t="shared" si="49"/>
        <v>0</v>
      </c>
      <c r="AA66" s="113">
        <f t="shared" si="49"/>
        <v>0</v>
      </c>
      <c r="AB66" s="113">
        <f t="shared" ref="AB66:AB68" si="50">SUM(F66:AA66)</f>
        <v>3220267.5990600004</v>
      </c>
      <c r="AC66" s="87" t="s">
        <v>12</v>
      </c>
      <c r="AD66" s="32"/>
      <c r="AE66" s="91">
        <f t="shared" si="4"/>
        <v>3220267.5990600004</v>
      </c>
      <c r="AF66" s="62">
        <f t="shared" si="5"/>
        <v>0</v>
      </c>
    </row>
    <row r="67" spans="2:32" s="46" customFormat="1" ht="36" customHeight="1" x14ac:dyDescent="0.25">
      <c r="B67" s="133"/>
      <c r="C67" s="127"/>
      <c r="D67" s="124"/>
      <c r="E67" s="122"/>
      <c r="F67" s="110">
        <f>F72+F77</f>
        <v>185579</v>
      </c>
      <c r="G67" s="110">
        <f t="shared" ref="G67:AA67" si="51">G72+G77</f>
        <v>174601.4</v>
      </c>
      <c r="H67" s="110">
        <f t="shared" si="51"/>
        <v>207570</v>
      </c>
      <c r="I67" s="110">
        <f t="shared" si="51"/>
        <v>178674.9</v>
      </c>
      <c r="J67" s="110">
        <f t="shared" si="51"/>
        <v>162242.5</v>
      </c>
      <c r="K67" s="110">
        <f t="shared" si="51"/>
        <v>149490.4</v>
      </c>
      <c r="L67" s="110">
        <f t="shared" si="51"/>
        <v>175000</v>
      </c>
      <c r="M67" s="110">
        <f t="shared" si="51"/>
        <v>212256.3</v>
      </c>
      <c r="N67" s="110">
        <f t="shared" si="51"/>
        <v>189995.6</v>
      </c>
      <c r="O67" s="110">
        <f t="shared" si="51"/>
        <v>108550.8</v>
      </c>
      <c r="P67" s="111">
        <f t="shared" si="51"/>
        <v>160000</v>
      </c>
      <c r="Q67" s="111">
        <f t="shared" si="51"/>
        <v>170000</v>
      </c>
      <c r="R67" s="111">
        <f t="shared" si="51"/>
        <v>180000</v>
      </c>
      <c r="S67" s="111">
        <f t="shared" si="51"/>
        <v>190000</v>
      </c>
      <c r="T67" s="111">
        <f>T72+T77</f>
        <v>1671948</v>
      </c>
      <c r="U67" s="111">
        <f t="shared" si="51"/>
        <v>1995182</v>
      </c>
      <c r="V67" s="111">
        <f t="shared" si="51"/>
        <v>1066052.7</v>
      </c>
      <c r="W67" s="111">
        <f t="shared" si="51"/>
        <v>795500.8</v>
      </c>
      <c r="X67" s="111">
        <f t="shared" si="51"/>
        <v>993561.7</v>
      </c>
      <c r="Y67" s="111">
        <f t="shared" si="51"/>
        <v>775924</v>
      </c>
      <c r="Z67" s="111">
        <f t="shared" si="51"/>
        <v>874732.4</v>
      </c>
      <c r="AA67" s="111">
        <f t="shared" si="51"/>
        <v>2485565</v>
      </c>
      <c r="AB67" s="113">
        <f t="shared" si="50"/>
        <v>13102427.5</v>
      </c>
      <c r="AC67" s="87" t="s">
        <v>13</v>
      </c>
      <c r="AD67" s="33" t="s">
        <v>210</v>
      </c>
      <c r="AE67" s="91">
        <f t="shared" si="4"/>
        <v>6111090.9000000004</v>
      </c>
      <c r="AF67" s="62">
        <f t="shared" si="5"/>
        <v>6991336.5999999996</v>
      </c>
    </row>
    <row r="68" spans="2:32" s="46" customFormat="1" ht="36" customHeight="1" x14ac:dyDescent="0.25">
      <c r="B68" s="133"/>
      <c r="C68" s="127"/>
      <c r="D68" s="124"/>
      <c r="E68" s="122"/>
      <c r="F68" s="110">
        <f>F73+F78</f>
        <v>0</v>
      </c>
      <c r="G68" s="110">
        <f t="shared" ref="G68:AA68" si="52">G73+G78</f>
        <v>0</v>
      </c>
      <c r="H68" s="110">
        <f t="shared" si="52"/>
        <v>0</v>
      </c>
      <c r="I68" s="110">
        <f t="shared" si="52"/>
        <v>0</v>
      </c>
      <c r="J68" s="110">
        <f t="shared" si="52"/>
        <v>0</v>
      </c>
      <c r="K68" s="110">
        <f t="shared" si="52"/>
        <v>0</v>
      </c>
      <c r="L68" s="110">
        <f t="shared" si="52"/>
        <v>0</v>
      </c>
      <c r="M68" s="110">
        <f t="shared" si="52"/>
        <v>0</v>
      </c>
      <c r="N68" s="110">
        <f t="shared" si="52"/>
        <v>0</v>
      </c>
      <c r="O68" s="110">
        <f t="shared" si="52"/>
        <v>0</v>
      </c>
      <c r="P68" s="113">
        <f t="shared" si="52"/>
        <v>0</v>
      </c>
      <c r="Q68" s="113">
        <f t="shared" si="52"/>
        <v>0</v>
      </c>
      <c r="R68" s="113">
        <f t="shared" si="52"/>
        <v>0</v>
      </c>
      <c r="S68" s="113">
        <f t="shared" si="52"/>
        <v>0</v>
      </c>
      <c r="T68" s="113">
        <f t="shared" si="52"/>
        <v>0</v>
      </c>
      <c r="U68" s="113">
        <f t="shared" si="52"/>
        <v>0</v>
      </c>
      <c r="V68" s="113">
        <f t="shared" si="52"/>
        <v>0</v>
      </c>
      <c r="W68" s="113">
        <f t="shared" si="52"/>
        <v>0</v>
      </c>
      <c r="X68" s="113">
        <f t="shared" si="52"/>
        <v>0</v>
      </c>
      <c r="Y68" s="113">
        <f t="shared" si="52"/>
        <v>0</v>
      </c>
      <c r="Z68" s="113">
        <f t="shared" si="52"/>
        <v>0</v>
      </c>
      <c r="AA68" s="113">
        <f t="shared" si="52"/>
        <v>0</v>
      </c>
      <c r="AB68" s="113">
        <f t="shared" si="50"/>
        <v>0</v>
      </c>
      <c r="AC68" s="87" t="s">
        <v>14</v>
      </c>
      <c r="AD68" s="32"/>
      <c r="AE68" s="91">
        <f t="shared" si="4"/>
        <v>0</v>
      </c>
      <c r="AF68" s="62">
        <f t="shared" si="5"/>
        <v>0</v>
      </c>
    </row>
    <row r="69" spans="2:32" s="46" customFormat="1" ht="36" customHeight="1" x14ac:dyDescent="0.25">
      <c r="B69" s="133"/>
      <c r="C69" s="127"/>
      <c r="D69" s="122" t="s">
        <v>244</v>
      </c>
      <c r="E69" s="122" t="s">
        <v>16</v>
      </c>
      <c r="F69" s="110">
        <f>F70+F71+F72+F73</f>
        <v>185579</v>
      </c>
      <c r="G69" s="110">
        <f t="shared" ref="G69:L69" si="53">G70+G71+G72+G73</f>
        <v>174601.4</v>
      </c>
      <c r="H69" s="110">
        <f t="shared" si="53"/>
        <v>400143</v>
      </c>
      <c r="I69" s="110">
        <f t="shared" si="53"/>
        <v>178674.9</v>
      </c>
      <c r="J69" s="110">
        <f t="shared" si="53"/>
        <v>540672.1</v>
      </c>
      <c r="K69" s="110">
        <f>K70+K71+K72+K73</f>
        <v>564604.4</v>
      </c>
      <c r="L69" s="110">
        <f t="shared" si="53"/>
        <v>333781.2</v>
      </c>
      <c r="M69" s="110">
        <f>M70+M71+M72+M73</f>
        <v>1881895.2</v>
      </c>
      <c r="N69" s="110">
        <f>N70+N71+N72+N73</f>
        <v>909927.20000000007</v>
      </c>
      <c r="O69" s="110">
        <f t="shared" ref="O69:AA69" si="54">O70+O71+O72+O73</f>
        <v>0</v>
      </c>
      <c r="P69" s="113">
        <f t="shared" si="54"/>
        <v>0</v>
      </c>
      <c r="Q69" s="113">
        <f t="shared" si="54"/>
        <v>0</v>
      </c>
      <c r="R69" s="113">
        <f t="shared" si="54"/>
        <v>0</v>
      </c>
      <c r="S69" s="113">
        <f t="shared" si="54"/>
        <v>0</v>
      </c>
      <c r="T69" s="113">
        <f t="shared" si="54"/>
        <v>0</v>
      </c>
      <c r="U69" s="113">
        <f t="shared" si="54"/>
        <v>0</v>
      </c>
      <c r="V69" s="113">
        <f t="shared" si="54"/>
        <v>0</v>
      </c>
      <c r="W69" s="113">
        <f t="shared" si="54"/>
        <v>0</v>
      </c>
      <c r="X69" s="113">
        <f t="shared" si="54"/>
        <v>0</v>
      </c>
      <c r="Y69" s="113">
        <f t="shared" si="54"/>
        <v>0</v>
      </c>
      <c r="Z69" s="113">
        <f t="shared" si="54"/>
        <v>0</v>
      </c>
      <c r="AA69" s="113">
        <f t="shared" si="54"/>
        <v>0</v>
      </c>
      <c r="AB69" s="113">
        <f>AB70+AB71+AB72+AB73</f>
        <v>5169878.4000000004</v>
      </c>
      <c r="AC69" s="87" t="s">
        <v>10</v>
      </c>
      <c r="AD69" s="32"/>
      <c r="AE69" s="91">
        <f t="shared" si="4"/>
        <v>5169878.4000000004</v>
      </c>
      <c r="AF69" s="62">
        <f t="shared" si="5"/>
        <v>0</v>
      </c>
    </row>
    <row r="70" spans="2:32" s="46" customFormat="1" ht="36" customHeight="1" x14ac:dyDescent="0.25">
      <c r="B70" s="133"/>
      <c r="C70" s="127"/>
      <c r="D70" s="122"/>
      <c r="E70" s="122"/>
      <c r="F70" s="110">
        <v>0</v>
      </c>
      <c r="G70" s="110">
        <v>0</v>
      </c>
      <c r="H70" s="110">
        <v>0</v>
      </c>
      <c r="I70" s="110">
        <v>0</v>
      </c>
      <c r="J70" s="110">
        <v>378429.6</v>
      </c>
      <c r="K70" s="110">
        <v>398434.3</v>
      </c>
      <c r="L70" s="110">
        <v>29700</v>
      </c>
      <c r="M70" s="110">
        <v>458257.2</v>
      </c>
      <c r="N70" s="110">
        <f>103611.4</f>
        <v>103611.4</v>
      </c>
      <c r="O70" s="110">
        <v>0</v>
      </c>
      <c r="P70" s="113">
        <v>0</v>
      </c>
      <c r="Q70" s="113">
        <v>0</v>
      </c>
      <c r="R70" s="113">
        <v>0</v>
      </c>
      <c r="S70" s="113">
        <v>0</v>
      </c>
      <c r="T70" s="113">
        <v>0</v>
      </c>
      <c r="U70" s="113">
        <v>0</v>
      </c>
      <c r="V70" s="113">
        <v>0</v>
      </c>
      <c r="W70" s="113">
        <v>0</v>
      </c>
      <c r="X70" s="113">
        <v>0</v>
      </c>
      <c r="Y70" s="113">
        <v>0</v>
      </c>
      <c r="Z70" s="113">
        <v>0</v>
      </c>
      <c r="AA70" s="113">
        <v>0</v>
      </c>
      <c r="AB70" s="113">
        <f>SUM(F70:AA70)</f>
        <v>1368432.4999999998</v>
      </c>
      <c r="AC70" s="87" t="s">
        <v>11</v>
      </c>
      <c r="AD70" s="32"/>
      <c r="AE70" s="91">
        <f t="shared" si="4"/>
        <v>1368432.4999999998</v>
      </c>
      <c r="AF70" s="62">
        <f t="shared" si="5"/>
        <v>0</v>
      </c>
    </row>
    <row r="71" spans="2:32" s="46" customFormat="1" ht="36" customHeight="1" x14ac:dyDescent="0.25">
      <c r="B71" s="133"/>
      <c r="C71" s="127"/>
      <c r="D71" s="122"/>
      <c r="E71" s="122"/>
      <c r="F71" s="110">
        <v>0</v>
      </c>
      <c r="G71" s="110">
        <v>0</v>
      </c>
      <c r="H71" s="110">
        <v>192573</v>
      </c>
      <c r="I71" s="110">
        <v>0</v>
      </c>
      <c r="J71" s="110">
        <v>0</v>
      </c>
      <c r="K71" s="110">
        <v>16679.7</v>
      </c>
      <c r="L71" s="110">
        <v>129081.2</v>
      </c>
      <c r="M71" s="110">
        <v>1211381.7</v>
      </c>
      <c r="N71" s="110">
        <v>668876.80000000005</v>
      </c>
      <c r="O71" s="110">
        <v>0</v>
      </c>
      <c r="P71" s="113">
        <v>0</v>
      </c>
      <c r="Q71" s="113">
        <v>0</v>
      </c>
      <c r="R71" s="113">
        <v>0</v>
      </c>
      <c r="S71" s="113">
        <v>0</v>
      </c>
      <c r="T71" s="113">
        <v>0</v>
      </c>
      <c r="U71" s="113">
        <v>0</v>
      </c>
      <c r="V71" s="113">
        <v>0</v>
      </c>
      <c r="W71" s="113">
        <v>0</v>
      </c>
      <c r="X71" s="113">
        <v>0</v>
      </c>
      <c r="Y71" s="113">
        <v>0</v>
      </c>
      <c r="Z71" s="113">
        <v>0</v>
      </c>
      <c r="AA71" s="113">
        <v>0</v>
      </c>
      <c r="AB71" s="113">
        <f t="shared" ref="AB71:AB73" si="55">SUM(F71:AA71)</f>
        <v>2218592.4000000004</v>
      </c>
      <c r="AC71" s="87" t="s">
        <v>12</v>
      </c>
      <c r="AD71" s="32"/>
      <c r="AE71" s="91">
        <f t="shared" si="4"/>
        <v>2218592.4000000004</v>
      </c>
      <c r="AF71" s="62">
        <f t="shared" si="5"/>
        <v>0</v>
      </c>
    </row>
    <row r="72" spans="2:32" s="46" customFormat="1" ht="36" customHeight="1" x14ac:dyDescent="0.25">
      <c r="B72" s="133"/>
      <c r="C72" s="127"/>
      <c r="D72" s="122"/>
      <c r="E72" s="122"/>
      <c r="F72" s="110">
        <v>185579</v>
      </c>
      <c r="G72" s="110">
        <v>174601.4</v>
      </c>
      <c r="H72" s="110">
        <v>207570</v>
      </c>
      <c r="I72" s="110">
        <v>178674.9</v>
      </c>
      <c r="J72" s="110">
        <v>162242.5</v>
      </c>
      <c r="K72" s="110">
        <v>149490.4</v>
      </c>
      <c r="L72" s="110">
        <v>175000</v>
      </c>
      <c r="M72" s="110">
        <v>212256.3</v>
      </c>
      <c r="N72" s="110">
        <v>137439</v>
      </c>
      <c r="O72" s="110">
        <v>0</v>
      </c>
      <c r="P72" s="113">
        <v>0</v>
      </c>
      <c r="Q72" s="113">
        <v>0</v>
      </c>
      <c r="R72" s="113">
        <v>0</v>
      </c>
      <c r="S72" s="113">
        <v>0</v>
      </c>
      <c r="T72" s="113">
        <v>0</v>
      </c>
      <c r="U72" s="113">
        <v>0</v>
      </c>
      <c r="V72" s="113">
        <v>0</v>
      </c>
      <c r="W72" s="113">
        <v>0</v>
      </c>
      <c r="X72" s="113">
        <v>0</v>
      </c>
      <c r="Y72" s="113">
        <v>0</v>
      </c>
      <c r="Z72" s="113">
        <v>0</v>
      </c>
      <c r="AA72" s="113">
        <v>0</v>
      </c>
      <c r="AB72" s="113">
        <f t="shared" si="55"/>
        <v>1582853.5</v>
      </c>
      <c r="AC72" s="87" t="s">
        <v>13</v>
      </c>
      <c r="AD72" s="33" t="s">
        <v>210</v>
      </c>
      <c r="AE72" s="91">
        <f t="shared" si="4"/>
        <v>1582853.5</v>
      </c>
      <c r="AF72" s="62">
        <f t="shared" si="5"/>
        <v>0</v>
      </c>
    </row>
    <row r="73" spans="2:32" s="46" customFormat="1" ht="36" customHeight="1" x14ac:dyDescent="0.25">
      <c r="B73" s="133"/>
      <c r="C73" s="127"/>
      <c r="D73" s="122"/>
      <c r="E73" s="122"/>
      <c r="F73" s="110">
        <v>0</v>
      </c>
      <c r="G73" s="110">
        <v>0</v>
      </c>
      <c r="H73" s="110">
        <v>0</v>
      </c>
      <c r="I73" s="110">
        <v>0</v>
      </c>
      <c r="J73" s="110">
        <v>0</v>
      </c>
      <c r="K73" s="110">
        <v>0</v>
      </c>
      <c r="L73" s="110">
        <v>0</v>
      </c>
      <c r="M73" s="110">
        <v>0</v>
      </c>
      <c r="N73" s="110">
        <v>0</v>
      </c>
      <c r="O73" s="110">
        <v>0</v>
      </c>
      <c r="P73" s="113">
        <v>0</v>
      </c>
      <c r="Q73" s="113">
        <v>0</v>
      </c>
      <c r="R73" s="113">
        <v>0</v>
      </c>
      <c r="S73" s="113">
        <v>0</v>
      </c>
      <c r="T73" s="113">
        <v>0</v>
      </c>
      <c r="U73" s="113">
        <v>0</v>
      </c>
      <c r="V73" s="113">
        <v>0</v>
      </c>
      <c r="W73" s="113">
        <v>0</v>
      </c>
      <c r="X73" s="113">
        <v>0</v>
      </c>
      <c r="Y73" s="113">
        <v>0</v>
      </c>
      <c r="Z73" s="113">
        <v>0</v>
      </c>
      <c r="AA73" s="113">
        <v>0</v>
      </c>
      <c r="AB73" s="113">
        <f t="shared" si="55"/>
        <v>0</v>
      </c>
      <c r="AC73" s="87" t="s">
        <v>14</v>
      </c>
      <c r="AD73" s="32"/>
      <c r="AE73" s="91">
        <f t="shared" si="4"/>
        <v>0</v>
      </c>
      <c r="AF73" s="62">
        <f t="shared" si="5"/>
        <v>0</v>
      </c>
    </row>
    <row r="74" spans="2:32" s="46" customFormat="1" ht="36" customHeight="1" x14ac:dyDescent="0.25">
      <c r="B74" s="133"/>
      <c r="C74" s="127"/>
      <c r="D74" s="124" t="s">
        <v>348</v>
      </c>
      <c r="E74" s="122" t="s">
        <v>213</v>
      </c>
      <c r="F74" s="110">
        <f t="shared" ref="F74:M74" si="56">F75+F76+F77+F78</f>
        <v>0</v>
      </c>
      <c r="G74" s="110">
        <f t="shared" si="56"/>
        <v>0</v>
      </c>
      <c r="H74" s="110">
        <f t="shared" si="56"/>
        <v>0</v>
      </c>
      <c r="I74" s="110">
        <f t="shared" si="56"/>
        <v>0</v>
      </c>
      <c r="J74" s="110">
        <f t="shared" si="56"/>
        <v>0</v>
      </c>
      <c r="K74" s="110">
        <f t="shared" si="56"/>
        <v>0</v>
      </c>
      <c r="L74" s="110">
        <f t="shared" si="56"/>
        <v>0</v>
      </c>
      <c r="M74" s="110">
        <f t="shared" si="56"/>
        <v>0</v>
      </c>
      <c r="N74" s="110">
        <f>N75+N76+N77+N78</f>
        <v>263062.09999999998</v>
      </c>
      <c r="O74" s="110">
        <f>O75+O76+O77+O78</f>
        <v>849783.5</v>
      </c>
      <c r="P74" s="113">
        <f>P75+P76+P77+P78</f>
        <v>209936.99906</v>
      </c>
      <c r="Q74" s="113">
        <f t="shared" ref="Q74:AA74" si="57">Q75+Q76+Q77+Q78</f>
        <v>170000</v>
      </c>
      <c r="R74" s="113">
        <f t="shared" si="57"/>
        <v>180000</v>
      </c>
      <c r="S74" s="113">
        <f t="shared" si="57"/>
        <v>190000</v>
      </c>
      <c r="T74" s="113">
        <f t="shared" si="57"/>
        <v>1671948</v>
      </c>
      <c r="U74" s="113">
        <f t="shared" si="57"/>
        <v>1995182</v>
      </c>
      <c r="V74" s="113">
        <f t="shared" si="57"/>
        <v>1066052.7</v>
      </c>
      <c r="W74" s="113">
        <f t="shared" si="57"/>
        <v>795500.8</v>
      </c>
      <c r="X74" s="113">
        <f t="shared" si="57"/>
        <v>993561.7</v>
      </c>
      <c r="Y74" s="113">
        <f t="shared" si="57"/>
        <v>775924</v>
      </c>
      <c r="Z74" s="113">
        <f t="shared" si="57"/>
        <v>874732.4</v>
      </c>
      <c r="AA74" s="113">
        <f t="shared" si="57"/>
        <v>2485565</v>
      </c>
      <c r="AB74" s="113">
        <f>AB75+AB76+AB77+AB78</f>
        <v>12521249.19906</v>
      </c>
      <c r="AC74" s="87" t="s">
        <v>10</v>
      </c>
      <c r="AD74" s="32"/>
      <c r="AE74" s="91">
        <f t="shared" si="4"/>
        <v>5529912.5990599999</v>
      </c>
      <c r="AF74" s="62">
        <f t="shared" si="5"/>
        <v>6991336.6000000006</v>
      </c>
    </row>
    <row r="75" spans="2:32" s="46" customFormat="1" ht="36" customHeight="1" x14ac:dyDescent="0.25">
      <c r="B75" s="133"/>
      <c r="C75" s="127"/>
      <c r="D75" s="124"/>
      <c r="E75" s="122"/>
      <c r="F75" s="110">
        <v>0</v>
      </c>
      <c r="G75" s="110">
        <v>0</v>
      </c>
      <c r="H75" s="110">
        <v>0</v>
      </c>
      <c r="I75" s="110">
        <v>0</v>
      </c>
      <c r="J75" s="110">
        <v>0</v>
      </c>
      <c r="K75" s="110">
        <v>0</v>
      </c>
      <c r="L75" s="110">
        <v>0</v>
      </c>
      <c r="M75" s="110">
        <v>0</v>
      </c>
      <c r="N75" s="110">
        <v>0</v>
      </c>
      <c r="O75" s="110">
        <v>0</v>
      </c>
      <c r="P75" s="113">
        <v>0</v>
      </c>
      <c r="Q75" s="113">
        <v>0</v>
      </c>
      <c r="R75" s="113">
        <v>0</v>
      </c>
      <c r="S75" s="113">
        <v>0</v>
      </c>
      <c r="T75" s="113">
        <v>0</v>
      </c>
      <c r="U75" s="113">
        <v>0</v>
      </c>
      <c r="V75" s="113">
        <v>0</v>
      </c>
      <c r="W75" s="113">
        <v>0</v>
      </c>
      <c r="X75" s="113">
        <v>0</v>
      </c>
      <c r="Y75" s="113">
        <v>0</v>
      </c>
      <c r="Z75" s="113">
        <v>0</v>
      </c>
      <c r="AA75" s="113">
        <v>0</v>
      </c>
      <c r="AB75" s="113">
        <f>SUM(F75:AA75)</f>
        <v>0</v>
      </c>
      <c r="AC75" s="87" t="s">
        <v>11</v>
      </c>
      <c r="AD75" s="32"/>
      <c r="AE75" s="91">
        <f t="shared" si="4"/>
        <v>0</v>
      </c>
      <c r="AF75" s="62">
        <f t="shared" si="5"/>
        <v>0</v>
      </c>
    </row>
    <row r="76" spans="2:32" s="46" customFormat="1" ht="36" customHeight="1" x14ac:dyDescent="0.25">
      <c r="B76" s="133"/>
      <c r="C76" s="127"/>
      <c r="D76" s="124"/>
      <c r="E76" s="122"/>
      <c r="F76" s="110">
        <v>0</v>
      </c>
      <c r="G76" s="110">
        <v>0</v>
      </c>
      <c r="H76" s="110">
        <v>0</v>
      </c>
      <c r="I76" s="110">
        <v>0</v>
      </c>
      <c r="J76" s="110">
        <v>0</v>
      </c>
      <c r="K76" s="110">
        <v>0</v>
      </c>
      <c r="L76" s="110">
        <v>0</v>
      </c>
      <c r="M76" s="110">
        <v>0</v>
      </c>
      <c r="N76" s="110">
        <v>210505.5</v>
      </c>
      <c r="O76" s="110">
        <v>741232.7</v>
      </c>
      <c r="P76" s="113">
        <v>49936.999060000002</v>
      </c>
      <c r="Q76" s="113">
        <v>0</v>
      </c>
      <c r="R76" s="113">
        <v>0</v>
      </c>
      <c r="S76" s="113">
        <v>0</v>
      </c>
      <c r="T76" s="113">
        <v>0</v>
      </c>
      <c r="U76" s="113">
        <v>0</v>
      </c>
      <c r="V76" s="113">
        <v>0</v>
      </c>
      <c r="W76" s="113">
        <v>0</v>
      </c>
      <c r="X76" s="113">
        <v>0</v>
      </c>
      <c r="Y76" s="113">
        <v>0</v>
      </c>
      <c r="Z76" s="113">
        <v>0</v>
      </c>
      <c r="AA76" s="113">
        <v>0</v>
      </c>
      <c r="AB76" s="113">
        <f t="shared" ref="AB76:AB78" si="58">SUM(F76:AA76)</f>
        <v>1001675.19906</v>
      </c>
      <c r="AC76" s="87" t="s">
        <v>12</v>
      </c>
      <c r="AD76" s="32"/>
      <c r="AE76" s="91">
        <f t="shared" si="4"/>
        <v>1001675.19906</v>
      </c>
      <c r="AF76" s="62">
        <f t="shared" si="5"/>
        <v>0</v>
      </c>
    </row>
    <row r="77" spans="2:32" s="46" customFormat="1" ht="36" customHeight="1" x14ac:dyDescent="0.25">
      <c r="B77" s="133"/>
      <c r="C77" s="127"/>
      <c r="D77" s="124"/>
      <c r="E77" s="122"/>
      <c r="F77" s="110">
        <v>0</v>
      </c>
      <c r="G77" s="110">
        <v>0</v>
      </c>
      <c r="H77" s="110">
        <v>0</v>
      </c>
      <c r="I77" s="110">
        <v>0</v>
      </c>
      <c r="J77" s="110">
        <v>0</v>
      </c>
      <c r="K77" s="110">
        <v>0</v>
      </c>
      <c r="L77" s="110">
        <v>0</v>
      </c>
      <c r="M77" s="110">
        <v>0</v>
      </c>
      <c r="N77" s="110">
        <v>52556.6</v>
      </c>
      <c r="O77" s="110">
        <v>108550.8</v>
      </c>
      <c r="P77" s="113">
        <v>160000</v>
      </c>
      <c r="Q77" s="113">
        <v>170000</v>
      </c>
      <c r="R77" s="113">
        <v>180000</v>
      </c>
      <c r="S77" s="113">
        <v>190000</v>
      </c>
      <c r="T77" s="113">
        <v>1671948</v>
      </c>
      <c r="U77" s="113">
        <v>1995182</v>
      </c>
      <c r="V77" s="113">
        <v>1066052.7</v>
      </c>
      <c r="W77" s="113">
        <v>795500.8</v>
      </c>
      <c r="X77" s="113">
        <v>993561.7</v>
      </c>
      <c r="Y77" s="113">
        <v>775924</v>
      </c>
      <c r="Z77" s="113">
        <v>874732.4</v>
      </c>
      <c r="AA77" s="113">
        <v>2485565</v>
      </c>
      <c r="AB77" s="113">
        <f>SUM(F77:AA77)</f>
        <v>11519574</v>
      </c>
      <c r="AC77" s="87" t="s">
        <v>13</v>
      </c>
      <c r="AD77" s="33" t="s">
        <v>210</v>
      </c>
      <c r="AE77" s="91">
        <f t="shared" si="4"/>
        <v>4528237.4000000004</v>
      </c>
      <c r="AF77" s="62">
        <f t="shared" si="5"/>
        <v>6991336.5999999996</v>
      </c>
    </row>
    <row r="78" spans="2:32" s="46" customFormat="1" ht="36" customHeight="1" x14ac:dyDescent="0.25">
      <c r="B78" s="134"/>
      <c r="C78" s="127"/>
      <c r="D78" s="125"/>
      <c r="E78" s="122"/>
      <c r="F78" s="110">
        <v>0</v>
      </c>
      <c r="G78" s="110">
        <v>0</v>
      </c>
      <c r="H78" s="110">
        <v>0</v>
      </c>
      <c r="I78" s="110">
        <v>0</v>
      </c>
      <c r="J78" s="110">
        <v>0</v>
      </c>
      <c r="K78" s="110">
        <v>0</v>
      </c>
      <c r="L78" s="110">
        <v>0</v>
      </c>
      <c r="M78" s="110">
        <v>0</v>
      </c>
      <c r="N78" s="110">
        <v>0</v>
      </c>
      <c r="O78" s="110">
        <v>0</v>
      </c>
      <c r="P78" s="113">
        <v>0</v>
      </c>
      <c r="Q78" s="113">
        <v>0</v>
      </c>
      <c r="R78" s="113">
        <v>0</v>
      </c>
      <c r="S78" s="113">
        <v>0</v>
      </c>
      <c r="T78" s="113">
        <v>0</v>
      </c>
      <c r="U78" s="113">
        <v>0</v>
      </c>
      <c r="V78" s="113">
        <v>0</v>
      </c>
      <c r="W78" s="113">
        <v>0</v>
      </c>
      <c r="X78" s="113">
        <v>0</v>
      </c>
      <c r="Y78" s="113">
        <v>0</v>
      </c>
      <c r="Z78" s="113">
        <v>0</v>
      </c>
      <c r="AA78" s="113">
        <v>0</v>
      </c>
      <c r="AB78" s="113">
        <f t="shared" si="58"/>
        <v>0</v>
      </c>
      <c r="AC78" s="87" t="s">
        <v>14</v>
      </c>
      <c r="AD78" s="32"/>
      <c r="AE78" s="91">
        <f t="shared" ref="AE78:AE141" si="59">SUM(F78:U78)</f>
        <v>0</v>
      </c>
      <c r="AF78" s="62">
        <f t="shared" ref="AF78:AF141" si="60">AB78-AE78</f>
        <v>0</v>
      </c>
    </row>
    <row r="79" spans="2:32" s="46" customFormat="1" ht="33.75" customHeight="1" x14ac:dyDescent="0.25">
      <c r="B79" s="141" t="s">
        <v>245</v>
      </c>
      <c r="C79" s="131" t="s">
        <v>356</v>
      </c>
      <c r="D79" s="158" t="s">
        <v>347</v>
      </c>
      <c r="E79" s="122" t="s">
        <v>304</v>
      </c>
      <c r="F79" s="114">
        <f>F80+F81+F82+F83</f>
        <v>653646.69999999995</v>
      </c>
      <c r="G79" s="114">
        <f t="shared" ref="G79" si="61">G80+G81+G82+G83</f>
        <v>773439.79999999993</v>
      </c>
      <c r="H79" s="114">
        <f>H80+H81+H82+H83</f>
        <v>1380858.4</v>
      </c>
      <c r="I79" s="114">
        <f>I80+I81+I82+I83</f>
        <v>1508282.1</v>
      </c>
      <c r="J79" s="114">
        <f t="shared" ref="J79:L79" si="62">J80+J81+J82+J83</f>
        <v>1244095</v>
      </c>
      <c r="K79" s="114">
        <f t="shared" si="62"/>
        <v>1434074.9</v>
      </c>
      <c r="L79" s="114">
        <f t="shared" si="62"/>
        <v>1358434.5</v>
      </c>
      <c r="M79" s="114">
        <f>M80+M81+M82+M83</f>
        <v>1810756.2</v>
      </c>
      <c r="N79" s="114">
        <f>N80+N81+N82+N83</f>
        <v>1867596.1</v>
      </c>
      <c r="O79" s="114">
        <f t="shared" ref="O79:AA79" si="63">O80+O81+O82+O83</f>
        <v>2312985.5</v>
      </c>
      <c r="P79" s="113">
        <f t="shared" si="63"/>
        <v>2231046.6800899999</v>
      </c>
      <c r="Q79" s="113">
        <f t="shared" si="63"/>
        <v>2412121.7999999998</v>
      </c>
      <c r="R79" s="113">
        <f t="shared" si="63"/>
        <v>2396796.7000000002</v>
      </c>
      <c r="S79" s="113">
        <f t="shared" si="63"/>
        <v>2479495.2000000002</v>
      </c>
      <c r="T79" s="113">
        <f t="shared" si="63"/>
        <v>1847602.2</v>
      </c>
      <c r="U79" s="113">
        <f t="shared" si="63"/>
        <v>1847602.2</v>
      </c>
      <c r="V79" s="113">
        <f t="shared" si="63"/>
        <v>1847602.2</v>
      </c>
      <c r="W79" s="113">
        <f t="shared" si="63"/>
        <v>1847602.2</v>
      </c>
      <c r="X79" s="113">
        <f t="shared" si="63"/>
        <v>1847602.2</v>
      </c>
      <c r="Y79" s="113">
        <f t="shared" si="63"/>
        <v>1847602.2</v>
      </c>
      <c r="Z79" s="113">
        <f t="shared" si="63"/>
        <v>1847602.2</v>
      </c>
      <c r="AA79" s="113">
        <f t="shared" si="63"/>
        <v>1847602.2</v>
      </c>
      <c r="AB79" s="113">
        <f>AB80+AB81+AB82+AB83</f>
        <v>38644447.180089995</v>
      </c>
      <c r="AC79" s="87" t="s">
        <v>10</v>
      </c>
      <c r="AD79" s="32"/>
      <c r="AE79" s="91">
        <f t="shared" si="59"/>
        <v>27558833.980089996</v>
      </c>
      <c r="AF79" s="62">
        <f t="shared" si="60"/>
        <v>11085613.199999999</v>
      </c>
    </row>
    <row r="80" spans="2:32" s="46" customFormat="1" ht="33.75" customHeight="1" x14ac:dyDescent="0.25">
      <c r="B80" s="141"/>
      <c r="C80" s="131"/>
      <c r="D80" s="158"/>
      <c r="E80" s="122"/>
      <c r="F80" s="110">
        <f>F85+F90</f>
        <v>0</v>
      </c>
      <c r="G80" s="110">
        <f t="shared" ref="G80:AA80" si="64">G85+G90</f>
        <v>0</v>
      </c>
      <c r="H80" s="110">
        <f t="shared" si="64"/>
        <v>637500</v>
      </c>
      <c r="I80" s="110">
        <f t="shared" si="64"/>
        <v>637500</v>
      </c>
      <c r="J80" s="110">
        <f t="shared" si="64"/>
        <v>311570.40000000002</v>
      </c>
      <c r="K80" s="110">
        <f t="shared" si="64"/>
        <v>487165.7</v>
      </c>
      <c r="L80" s="110">
        <f t="shared" si="64"/>
        <v>0</v>
      </c>
      <c r="M80" s="110">
        <f t="shared" si="64"/>
        <v>0</v>
      </c>
      <c r="N80" s="110">
        <f t="shared" si="64"/>
        <v>0</v>
      </c>
      <c r="O80" s="110">
        <f t="shared" si="64"/>
        <v>0</v>
      </c>
      <c r="P80" s="113">
        <f t="shared" si="64"/>
        <v>0</v>
      </c>
      <c r="Q80" s="113">
        <f t="shared" si="64"/>
        <v>0</v>
      </c>
      <c r="R80" s="113">
        <f t="shared" si="64"/>
        <v>0</v>
      </c>
      <c r="S80" s="113">
        <f t="shared" si="64"/>
        <v>0</v>
      </c>
      <c r="T80" s="113">
        <f t="shared" si="64"/>
        <v>0</v>
      </c>
      <c r="U80" s="113">
        <f t="shared" si="64"/>
        <v>0</v>
      </c>
      <c r="V80" s="113">
        <f t="shared" si="64"/>
        <v>0</v>
      </c>
      <c r="W80" s="113">
        <f t="shared" si="64"/>
        <v>0</v>
      </c>
      <c r="X80" s="113">
        <f t="shared" si="64"/>
        <v>0</v>
      </c>
      <c r="Y80" s="113">
        <f t="shared" si="64"/>
        <v>0</v>
      </c>
      <c r="Z80" s="113">
        <f t="shared" si="64"/>
        <v>0</v>
      </c>
      <c r="AA80" s="113">
        <f t="shared" si="64"/>
        <v>0</v>
      </c>
      <c r="AB80" s="113">
        <f>SUM(F80:AA80)</f>
        <v>2073736.0999999999</v>
      </c>
      <c r="AC80" s="87" t="s">
        <v>11</v>
      </c>
      <c r="AD80" s="32"/>
      <c r="AE80" s="91">
        <f t="shared" si="59"/>
        <v>2073736.0999999999</v>
      </c>
      <c r="AF80" s="62">
        <f t="shared" si="60"/>
        <v>0</v>
      </c>
    </row>
    <row r="81" spans="2:32" s="46" customFormat="1" ht="36" customHeight="1" x14ac:dyDescent="0.25">
      <c r="B81" s="141"/>
      <c r="C81" s="131"/>
      <c r="D81" s="158"/>
      <c r="E81" s="122"/>
      <c r="F81" s="114">
        <f>F86+F91</f>
        <v>146744.29999999999</v>
      </c>
      <c r="G81" s="114">
        <f t="shared" ref="G81:AA81" si="65">G86+G91</f>
        <v>220251.1</v>
      </c>
      <c r="H81" s="114">
        <f t="shared" si="65"/>
        <v>151886.20000000001</v>
      </c>
      <c r="I81" s="114">
        <f t="shared" si="65"/>
        <v>303400.90000000002</v>
      </c>
      <c r="J81" s="114">
        <f t="shared" si="65"/>
        <v>344160</v>
      </c>
      <c r="K81" s="114">
        <f t="shared" si="65"/>
        <v>227947.7</v>
      </c>
      <c r="L81" s="114">
        <f t="shared" si="65"/>
        <v>552932.80000000005</v>
      </c>
      <c r="M81" s="114">
        <f t="shared" si="65"/>
        <v>838852</v>
      </c>
      <c r="N81" s="114">
        <f t="shared" si="65"/>
        <v>756056.4</v>
      </c>
      <c r="O81" s="114">
        <f t="shared" si="65"/>
        <v>801208.7</v>
      </c>
      <c r="P81" s="113">
        <f t="shared" si="65"/>
        <v>541425.00094000006</v>
      </c>
      <c r="Q81" s="113">
        <f t="shared" si="65"/>
        <v>681893</v>
      </c>
      <c r="R81" s="113">
        <f t="shared" si="65"/>
        <v>631893</v>
      </c>
      <c r="S81" s="115">
        <f t="shared" si="65"/>
        <v>631893</v>
      </c>
      <c r="T81" s="113">
        <f t="shared" si="65"/>
        <v>0</v>
      </c>
      <c r="U81" s="113">
        <f t="shared" si="65"/>
        <v>0</v>
      </c>
      <c r="V81" s="113">
        <f t="shared" si="65"/>
        <v>0</v>
      </c>
      <c r="W81" s="113">
        <f t="shared" si="65"/>
        <v>0</v>
      </c>
      <c r="X81" s="113">
        <f t="shared" si="65"/>
        <v>0</v>
      </c>
      <c r="Y81" s="113">
        <f t="shared" si="65"/>
        <v>0</v>
      </c>
      <c r="Z81" s="113">
        <f t="shared" si="65"/>
        <v>0</v>
      </c>
      <c r="AA81" s="113">
        <f t="shared" si="65"/>
        <v>0</v>
      </c>
      <c r="AB81" s="113">
        <f t="shared" ref="AB81:AB83" si="66">SUM(F81:AA81)</f>
        <v>6830544.1009399993</v>
      </c>
      <c r="AC81" s="87" t="s">
        <v>12</v>
      </c>
      <c r="AD81" s="32"/>
      <c r="AE81" s="91">
        <f t="shared" si="59"/>
        <v>6830544.1009399993</v>
      </c>
      <c r="AF81" s="62">
        <f t="shared" si="60"/>
        <v>0</v>
      </c>
    </row>
    <row r="82" spans="2:32" s="46" customFormat="1" ht="32.25" customHeight="1" x14ac:dyDescent="0.25">
      <c r="B82" s="141"/>
      <c r="C82" s="131"/>
      <c r="D82" s="158"/>
      <c r="E82" s="122"/>
      <c r="F82" s="114">
        <f>F87+F92</f>
        <v>506902.4</v>
      </c>
      <c r="G82" s="114">
        <f t="shared" ref="G82:AA82" si="67">G87+G92</f>
        <v>553188.69999999995</v>
      </c>
      <c r="H82" s="114">
        <f t="shared" si="67"/>
        <v>591472.19999999995</v>
      </c>
      <c r="I82" s="114">
        <f t="shared" si="67"/>
        <v>567381.19999999995</v>
      </c>
      <c r="J82" s="114">
        <f t="shared" si="67"/>
        <v>588364.6</v>
      </c>
      <c r="K82" s="114">
        <f t="shared" si="67"/>
        <v>718961.5</v>
      </c>
      <c r="L82" s="114">
        <f t="shared" si="67"/>
        <v>805501.7</v>
      </c>
      <c r="M82" s="114">
        <f t="shared" si="67"/>
        <v>971904.2</v>
      </c>
      <c r="N82" s="114">
        <f t="shared" si="67"/>
        <v>1111539.7</v>
      </c>
      <c r="O82" s="114">
        <f t="shared" si="67"/>
        <v>1511776.8</v>
      </c>
      <c r="P82" s="113">
        <f>P87+P92</f>
        <v>1689621.67915</v>
      </c>
      <c r="Q82" s="113">
        <f t="shared" si="67"/>
        <v>1730228.8</v>
      </c>
      <c r="R82" s="113">
        <f t="shared" si="67"/>
        <v>1764903.7</v>
      </c>
      <c r="S82" s="113">
        <f t="shared" si="67"/>
        <v>1847602.2</v>
      </c>
      <c r="T82" s="113">
        <f t="shared" si="67"/>
        <v>1847602.2</v>
      </c>
      <c r="U82" s="113">
        <f t="shared" si="67"/>
        <v>1847602.2</v>
      </c>
      <c r="V82" s="113">
        <f t="shared" si="67"/>
        <v>1847602.2</v>
      </c>
      <c r="W82" s="113">
        <f t="shared" si="67"/>
        <v>1847602.2</v>
      </c>
      <c r="X82" s="113">
        <f t="shared" si="67"/>
        <v>1847602.2</v>
      </c>
      <c r="Y82" s="113">
        <f t="shared" si="67"/>
        <v>1847602.2</v>
      </c>
      <c r="Z82" s="113">
        <f t="shared" si="67"/>
        <v>1847602.2</v>
      </c>
      <c r="AA82" s="113">
        <f t="shared" si="67"/>
        <v>1847602.2</v>
      </c>
      <c r="AB82" s="113">
        <f t="shared" si="66"/>
        <v>29740166.979149994</v>
      </c>
      <c r="AC82" s="87" t="s">
        <v>13</v>
      </c>
      <c r="AD82" s="32" t="s">
        <v>209</v>
      </c>
      <c r="AE82" s="91">
        <f t="shared" si="59"/>
        <v>18654553.779149998</v>
      </c>
      <c r="AF82" s="62">
        <f t="shared" si="60"/>
        <v>11085613.199999996</v>
      </c>
    </row>
    <row r="83" spans="2:32" s="46" customFormat="1" ht="30" customHeight="1" x14ac:dyDescent="0.25">
      <c r="B83" s="141"/>
      <c r="C83" s="131"/>
      <c r="D83" s="158"/>
      <c r="E83" s="122"/>
      <c r="F83" s="110">
        <f>F88+F93</f>
        <v>0</v>
      </c>
      <c r="G83" s="110">
        <f t="shared" ref="G83:AA83" si="68">G88+G93</f>
        <v>0</v>
      </c>
      <c r="H83" s="110">
        <f t="shared" si="68"/>
        <v>0</v>
      </c>
      <c r="I83" s="110">
        <f t="shared" si="68"/>
        <v>0</v>
      </c>
      <c r="J83" s="110">
        <f t="shared" si="68"/>
        <v>0</v>
      </c>
      <c r="K83" s="110">
        <f t="shared" si="68"/>
        <v>0</v>
      </c>
      <c r="L83" s="110">
        <f t="shared" si="68"/>
        <v>0</v>
      </c>
      <c r="M83" s="110">
        <f t="shared" si="68"/>
        <v>0</v>
      </c>
      <c r="N83" s="110">
        <f t="shared" si="68"/>
        <v>0</v>
      </c>
      <c r="O83" s="110">
        <f t="shared" si="68"/>
        <v>0</v>
      </c>
      <c r="P83" s="113">
        <f t="shared" si="68"/>
        <v>0</v>
      </c>
      <c r="Q83" s="113">
        <f t="shared" si="68"/>
        <v>0</v>
      </c>
      <c r="R83" s="113">
        <f t="shared" si="68"/>
        <v>0</v>
      </c>
      <c r="S83" s="113">
        <f t="shared" si="68"/>
        <v>0</v>
      </c>
      <c r="T83" s="113">
        <f t="shared" si="68"/>
        <v>0</v>
      </c>
      <c r="U83" s="113">
        <f t="shared" si="68"/>
        <v>0</v>
      </c>
      <c r="V83" s="113">
        <f t="shared" si="68"/>
        <v>0</v>
      </c>
      <c r="W83" s="113">
        <f t="shared" si="68"/>
        <v>0</v>
      </c>
      <c r="X83" s="113">
        <f t="shared" si="68"/>
        <v>0</v>
      </c>
      <c r="Y83" s="113">
        <f t="shared" si="68"/>
        <v>0</v>
      </c>
      <c r="Z83" s="113">
        <f t="shared" si="68"/>
        <v>0</v>
      </c>
      <c r="AA83" s="113">
        <f t="shared" si="68"/>
        <v>0</v>
      </c>
      <c r="AB83" s="113">
        <f t="shared" si="66"/>
        <v>0</v>
      </c>
      <c r="AC83" s="87" t="s">
        <v>14</v>
      </c>
      <c r="AD83" s="33" t="e">
        <f>Q9-Q89-Q94-Q99-Q104-Q109-Q319</f>
        <v>#VALUE!</v>
      </c>
      <c r="AE83" s="91">
        <f t="shared" si="59"/>
        <v>0</v>
      </c>
      <c r="AF83" s="62">
        <f t="shared" si="60"/>
        <v>0</v>
      </c>
    </row>
    <row r="84" spans="2:32" s="46" customFormat="1" ht="32.25" customHeight="1" x14ac:dyDescent="0.25">
      <c r="B84" s="141"/>
      <c r="C84" s="131"/>
      <c r="D84" s="158" t="s">
        <v>244</v>
      </c>
      <c r="E84" s="122" t="s">
        <v>305</v>
      </c>
      <c r="F84" s="110">
        <f>F85+F86+F87+F88</f>
        <v>653646.69999999995</v>
      </c>
      <c r="G84" s="110">
        <f t="shared" ref="G84:L84" si="69">G85+G86+G87+G88</f>
        <v>773439.79999999993</v>
      </c>
      <c r="H84" s="110">
        <f>H85+H86+H87+H88</f>
        <v>1380858.4</v>
      </c>
      <c r="I84" s="110">
        <f>I85+I86+I87+I88</f>
        <v>1508282.1</v>
      </c>
      <c r="J84" s="110">
        <f t="shared" si="69"/>
        <v>1244095</v>
      </c>
      <c r="K84" s="110">
        <f t="shared" si="69"/>
        <v>1434074.9</v>
      </c>
      <c r="L84" s="110">
        <f t="shared" si="69"/>
        <v>1358434.5</v>
      </c>
      <c r="M84" s="110">
        <f>M85+M86+M87+M88</f>
        <v>1810756.2</v>
      </c>
      <c r="N84" s="110">
        <f>N85+N86+N87+N88</f>
        <v>1548572.2999999998</v>
      </c>
      <c r="O84" s="110">
        <f t="shared" ref="O84:AA84" si="70">O85+O86+O87+O88</f>
        <v>0</v>
      </c>
      <c r="P84" s="113">
        <f t="shared" si="70"/>
        <v>0</v>
      </c>
      <c r="Q84" s="113">
        <f t="shared" si="70"/>
        <v>0</v>
      </c>
      <c r="R84" s="113">
        <f t="shared" si="70"/>
        <v>0</v>
      </c>
      <c r="S84" s="113">
        <f t="shared" si="70"/>
        <v>0</v>
      </c>
      <c r="T84" s="113">
        <f t="shared" si="70"/>
        <v>0</v>
      </c>
      <c r="U84" s="113">
        <f t="shared" si="70"/>
        <v>0</v>
      </c>
      <c r="V84" s="113">
        <f t="shared" si="70"/>
        <v>0</v>
      </c>
      <c r="W84" s="113">
        <f t="shared" si="70"/>
        <v>0</v>
      </c>
      <c r="X84" s="113">
        <f t="shared" si="70"/>
        <v>0</v>
      </c>
      <c r="Y84" s="113">
        <f t="shared" si="70"/>
        <v>0</v>
      </c>
      <c r="Z84" s="113">
        <f t="shared" si="70"/>
        <v>0</v>
      </c>
      <c r="AA84" s="113">
        <f t="shared" si="70"/>
        <v>0</v>
      </c>
      <c r="AB84" s="113">
        <f>AB85+AB86+AB87+AB88</f>
        <v>11712159.9</v>
      </c>
      <c r="AC84" s="87" t="s">
        <v>10</v>
      </c>
      <c r="AD84" s="32"/>
      <c r="AE84" s="91">
        <f t="shared" si="59"/>
        <v>11712159.899999999</v>
      </c>
      <c r="AF84" s="62">
        <f t="shared" si="60"/>
        <v>0</v>
      </c>
    </row>
    <row r="85" spans="2:32" s="46" customFormat="1" ht="32.25" customHeight="1" x14ac:dyDescent="0.25">
      <c r="B85" s="141"/>
      <c r="C85" s="131"/>
      <c r="D85" s="158"/>
      <c r="E85" s="122"/>
      <c r="F85" s="110">
        <v>0</v>
      </c>
      <c r="G85" s="110">
        <v>0</v>
      </c>
      <c r="H85" s="110">
        <v>637500</v>
      </c>
      <c r="I85" s="110">
        <v>637500</v>
      </c>
      <c r="J85" s="110">
        <v>311570.40000000002</v>
      </c>
      <c r="K85" s="110">
        <v>487165.7</v>
      </c>
      <c r="L85" s="110">
        <v>0</v>
      </c>
      <c r="M85" s="110">
        <v>0</v>
      </c>
      <c r="N85" s="110">
        <v>0</v>
      </c>
      <c r="O85" s="110">
        <v>0</v>
      </c>
      <c r="P85" s="113">
        <v>0</v>
      </c>
      <c r="Q85" s="113">
        <v>0</v>
      </c>
      <c r="R85" s="113">
        <v>0</v>
      </c>
      <c r="S85" s="113">
        <v>0</v>
      </c>
      <c r="T85" s="113">
        <v>0</v>
      </c>
      <c r="U85" s="113">
        <v>0</v>
      </c>
      <c r="V85" s="113">
        <v>0</v>
      </c>
      <c r="W85" s="113">
        <v>0</v>
      </c>
      <c r="X85" s="113">
        <v>0</v>
      </c>
      <c r="Y85" s="113">
        <v>0</v>
      </c>
      <c r="Z85" s="113">
        <v>0</v>
      </c>
      <c r="AA85" s="113">
        <v>0</v>
      </c>
      <c r="AB85" s="113">
        <f>SUM(F85:AA85)</f>
        <v>2073736.0999999999</v>
      </c>
      <c r="AC85" s="87" t="s">
        <v>11</v>
      </c>
      <c r="AD85" s="32"/>
      <c r="AE85" s="91">
        <f t="shared" si="59"/>
        <v>2073736.0999999999</v>
      </c>
      <c r="AF85" s="62">
        <f t="shared" si="60"/>
        <v>0</v>
      </c>
    </row>
    <row r="86" spans="2:32" s="46" customFormat="1" ht="36" customHeight="1" x14ac:dyDescent="0.25">
      <c r="B86" s="141"/>
      <c r="C86" s="131"/>
      <c r="D86" s="158"/>
      <c r="E86" s="122"/>
      <c r="F86" s="110">
        <v>146744.29999999999</v>
      </c>
      <c r="G86" s="110">
        <v>220251.1</v>
      </c>
      <c r="H86" s="110">
        <v>151886.20000000001</v>
      </c>
      <c r="I86" s="110">
        <v>303400.90000000002</v>
      </c>
      <c r="J86" s="110">
        <v>344160</v>
      </c>
      <c r="K86" s="110">
        <v>227947.7</v>
      </c>
      <c r="L86" s="110">
        <v>552932.80000000005</v>
      </c>
      <c r="M86" s="110">
        <v>838852</v>
      </c>
      <c r="N86" s="110">
        <v>643310.6</v>
      </c>
      <c r="O86" s="110">
        <v>0</v>
      </c>
      <c r="P86" s="113">
        <v>0</v>
      </c>
      <c r="Q86" s="113">
        <v>0</v>
      </c>
      <c r="R86" s="113">
        <v>0</v>
      </c>
      <c r="S86" s="113">
        <v>0</v>
      </c>
      <c r="T86" s="113">
        <v>0</v>
      </c>
      <c r="U86" s="113">
        <v>0</v>
      </c>
      <c r="V86" s="113">
        <v>0</v>
      </c>
      <c r="W86" s="113">
        <v>0</v>
      </c>
      <c r="X86" s="113">
        <v>0</v>
      </c>
      <c r="Y86" s="113">
        <v>0</v>
      </c>
      <c r="Z86" s="113">
        <v>0</v>
      </c>
      <c r="AA86" s="113">
        <v>0</v>
      </c>
      <c r="AB86" s="113">
        <f t="shared" ref="AB86:AB88" si="71">SUM(F86:AA86)</f>
        <v>3429485.6</v>
      </c>
      <c r="AC86" s="87" t="s">
        <v>12</v>
      </c>
      <c r="AD86" s="32"/>
      <c r="AE86" s="91">
        <f t="shared" si="59"/>
        <v>3429485.6</v>
      </c>
      <c r="AF86" s="62">
        <f t="shared" si="60"/>
        <v>0</v>
      </c>
    </row>
    <row r="87" spans="2:32" s="46" customFormat="1" ht="30" customHeight="1" x14ac:dyDescent="0.25">
      <c r="B87" s="141"/>
      <c r="C87" s="131"/>
      <c r="D87" s="158"/>
      <c r="E87" s="122"/>
      <c r="F87" s="110">
        <v>506902.4</v>
      </c>
      <c r="G87" s="110">
        <v>553188.69999999995</v>
      </c>
      <c r="H87" s="110">
        <v>591472.19999999995</v>
      </c>
      <c r="I87" s="110">
        <v>567381.19999999995</v>
      </c>
      <c r="J87" s="110">
        <v>588364.6</v>
      </c>
      <c r="K87" s="110">
        <v>718961.5</v>
      </c>
      <c r="L87" s="110">
        <v>805501.7</v>
      </c>
      <c r="M87" s="110">
        <v>971904.2</v>
      </c>
      <c r="N87" s="110">
        <v>905261.7</v>
      </c>
      <c r="O87" s="110">
        <v>0</v>
      </c>
      <c r="P87" s="113">
        <v>0</v>
      </c>
      <c r="Q87" s="113">
        <v>0</v>
      </c>
      <c r="R87" s="113">
        <v>0</v>
      </c>
      <c r="S87" s="113">
        <v>0</v>
      </c>
      <c r="T87" s="113">
        <v>0</v>
      </c>
      <c r="U87" s="113">
        <v>0</v>
      </c>
      <c r="V87" s="113">
        <v>0</v>
      </c>
      <c r="W87" s="113">
        <v>0</v>
      </c>
      <c r="X87" s="113">
        <v>0</v>
      </c>
      <c r="Y87" s="113">
        <v>0</v>
      </c>
      <c r="Z87" s="113">
        <v>0</v>
      </c>
      <c r="AA87" s="113">
        <v>0</v>
      </c>
      <c r="AB87" s="113">
        <f t="shared" si="71"/>
        <v>6208938.2000000002</v>
      </c>
      <c r="AC87" s="87" t="s">
        <v>13</v>
      </c>
      <c r="AD87" s="32" t="s">
        <v>209</v>
      </c>
      <c r="AE87" s="91">
        <f t="shared" si="59"/>
        <v>6208938.2000000002</v>
      </c>
      <c r="AF87" s="62">
        <f t="shared" si="60"/>
        <v>0</v>
      </c>
    </row>
    <row r="88" spans="2:32" s="46" customFormat="1" ht="30" customHeight="1" x14ac:dyDescent="0.25">
      <c r="B88" s="141"/>
      <c r="C88" s="131"/>
      <c r="D88" s="158"/>
      <c r="E88" s="122"/>
      <c r="F88" s="110">
        <v>0</v>
      </c>
      <c r="G88" s="110">
        <v>0</v>
      </c>
      <c r="H88" s="110">
        <v>0</v>
      </c>
      <c r="I88" s="110">
        <v>0</v>
      </c>
      <c r="J88" s="110">
        <v>0</v>
      </c>
      <c r="K88" s="110">
        <v>0</v>
      </c>
      <c r="L88" s="110">
        <v>0</v>
      </c>
      <c r="M88" s="110">
        <v>0</v>
      </c>
      <c r="N88" s="110">
        <v>0</v>
      </c>
      <c r="O88" s="110">
        <v>0</v>
      </c>
      <c r="P88" s="113">
        <v>0</v>
      </c>
      <c r="Q88" s="113">
        <v>0</v>
      </c>
      <c r="R88" s="113">
        <v>0</v>
      </c>
      <c r="S88" s="113">
        <v>0</v>
      </c>
      <c r="T88" s="113">
        <v>0</v>
      </c>
      <c r="U88" s="113">
        <v>0</v>
      </c>
      <c r="V88" s="113">
        <v>0</v>
      </c>
      <c r="W88" s="113">
        <v>0</v>
      </c>
      <c r="X88" s="113">
        <v>0</v>
      </c>
      <c r="Y88" s="113">
        <v>0</v>
      </c>
      <c r="Z88" s="113">
        <v>0</v>
      </c>
      <c r="AA88" s="113">
        <v>0</v>
      </c>
      <c r="AB88" s="113">
        <f t="shared" si="71"/>
        <v>0</v>
      </c>
      <c r="AC88" s="87" t="s">
        <v>14</v>
      </c>
      <c r="AD88" s="33" t="e">
        <f>#REF!-Q94-Q99-Q104-Q109-Q114-Q334</f>
        <v>#REF!</v>
      </c>
      <c r="AE88" s="91">
        <f t="shared" si="59"/>
        <v>0</v>
      </c>
      <c r="AF88" s="62">
        <f t="shared" si="60"/>
        <v>0</v>
      </c>
    </row>
    <row r="89" spans="2:32" s="46" customFormat="1" ht="36" customHeight="1" x14ac:dyDescent="0.25">
      <c r="B89" s="141"/>
      <c r="C89" s="131"/>
      <c r="D89" s="129" t="s">
        <v>348</v>
      </c>
      <c r="E89" s="129" t="s">
        <v>306</v>
      </c>
      <c r="F89" s="110">
        <f t="shared" ref="F89:M89" si="72">F90+F91+F92+F93</f>
        <v>0</v>
      </c>
      <c r="G89" s="110">
        <f t="shared" si="72"/>
        <v>0</v>
      </c>
      <c r="H89" s="110">
        <f t="shared" si="72"/>
        <v>0</v>
      </c>
      <c r="I89" s="110">
        <f t="shared" si="72"/>
        <v>0</v>
      </c>
      <c r="J89" s="110">
        <f t="shared" si="72"/>
        <v>0</v>
      </c>
      <c r="K89" s="110">
        <f t="shared" si="72"/>
        <v>0</v>
      </c>
      <c r="L89" s="110">
        <f t="shared" si="72"/>
        <v>0</v>
      </c>
      <c r="M89" s="110">
        <f t="shared" si="72"/>
        <v>0</v>
      </c>
      <c r="N89" s="110">
        <f>N90+N91+N92+N93</f>
        <v>319023.8</v>
      </c>
      <c r="O89" s="110">
        <f>O90+O91+O92+O93</f>
        <v>2312985.5</v>
      </c>
      <c r="P89" s="113">
        <f>P90+P91+P92+P93</f>
        <v>2231046.6800899999</v>
      </c>
      <c r="Q89" s="113">
        <f t="shared" ref="Q89:AA89" si="73">Q90+Q91+Q92+Q93</f>
        <v>2412121.7999999998</v>
      </c>
      <c r="R89" s="113">
        <f t="shared" si="73"/>
        <v>2396796.7000000002</v>
      </c>
      <c r="S89" s="113">
        <f t="shared" si="73"/>
        <v>2479495.2000000002</v>
      </c>
      <c r="T89" s="113">
        <f t="shared" si="73"/>
        <v>1847602.2</v>
      </c>
      <c r="U89" s="113">
        <f t="shared" si="73"/>
        <v>1847602.2</v>
      </c>
      <c r="V89" s="113">
        <f t="shared" si="73"/>
        <v>1847602.2</v>
      </c>
      <c r="W89" s="113">
        <f t="shared" si="73"/>
        <v>1847602.2</v>
      </c>
      <c r="X89" s="113">
        <f t="shared" si="73"/>
        <v>1847602.2</v>
      </c>
      <c r="Y89" s="113">
        <f t="shared" si="73"/>
        <v>1847602.2</v>
      </c>
      <c r="Z89" s="113">
        <f t="shared" si="73"/>
        <v>1847602.2</v>
      </c>
      <c r="AA89" s="113">
        <f t="shared" si="73"/>
        <v>1847602.2</v>
      </c>
      <c r="AB89" s="113">
        <f>AB90+AB91+AB92+AB93</f>
        <v>26932287.280089993</v>
      </c>
      <c r="AC89" s="87" t="s">
        <v>10</v>
      </c>
      <c r="AD89" s="32"/>
      <c r="AE89" s="91">
        <f t="shared" si="59"/>
        <v>15846674.080089998</v>
      </c>
      <c r="AF89" s="62">
        <f t="shared" si="60"/>
        <v>11085613.199999996</v>
      </c>
    </row>
    <row r="90" spans="2:32" s="46" customFormat="1" ht="36" customHeight="1" x14ac:dyDescent="0.25">
      <c r="B90" s="141"/>
      <c r="C90" s="131"/>
      <c r="D90" s="124"/>
      <c r="E90" s="124"/>
      <c r="F90" s="110">
        <v>0</v>
      </c>
      <c r="G90" s="110">
        <v>0</v>
      </c>
      <c r="H90" s="110">
        <v>0</v>
      </c>
      <c r="I90" s="110">
        <v>0</v>
      </c>
      <c r="J90" s="110">
        <v>0</v>
      </c>
      <c r="K90" s="110">
        <v>0</v>
      </c>
      <c r="L90" s="110">
        <v>0</v>
      </c>
      <c r="M90" s="110">
        <v>0</v>
      </c>
      <c r="N90" s="110">
        <v>0</v>
      </c>
      <c r="O90" s="110">
        <v>0</v>
      </c>
      <c r="P90" s="113">
        <v>0</v>
      </c>
      <c r="Q90" s="113">
        <v>0</v>
      </c>
      <c r="R90" s="113">
        <v>0</v>
      </c>
      <c r="S90" s="113">
        <v>0</v>
      </c>
      <c r="T90" s="113">
        <v>0</v>
      </c>
      <c r="U90" s="113">
        <v>0</v>
      </c>
      <c r="V90" s="113">
        <v>0</v>
      </c>
      <c r="W90" s="113">
        <v>0</v>
      </c>
      <c r="X90" s="113">
        <v>0</v>
      </c>
      <c r="Y90" s="113">
        <v>0</v>
      </c>
      <c r="Z90" s="113">
        <v>0</v>
      </c>
      <c r="AA90" s="113">
        <v>0</v>
      </c>
      <c r="AB90" s="113">
        <f>SUM(F90:AA90)</f>
        <v>0</v>
      </c>
      <c r="AC90" s="87" t="s">
        <v>11</v>
      </c>
      <c r="AD90" s="32"/>
      <c r="AE90" s="91">
        <f t="shared" si="59"/>
        <v>0</v>
      </c>
      <c r="AF90" s="62">
        <f t="shared" si="60"/>
        <v>0</v>
      </c>
    </row>
    <row r="91" spans="2:32" s="46" customFormat="1" ht="36" customHeight="1" x14ac:dyDescent="0.25">
      <c r="B91" s="141"/>
      <c r="C91" s="131"/>
      <c r="D91" s="124"/>
      <c r="E91" s="124"/>
      <c r="F91" s="110">
        <v>0</v>
      </c>
      <c r="G91" s="110">
        <v>0</v>
      </c>
      <c r="H91" s="110">
        <v>0</v>
      </c>
      <c r="I91" s="110">
        <v>0</v>
      </c>
      <c r="J91" s="110">
        <v>0</v>
      </c>
      <c r="K91" s="110">
        <v>0</v>
      </c>
      <c r="L91" s="110">
        <v>0</v>
      </c>
      <c r="M91" s="110">
        <v>0</v>
      </c>
      <c r="N91" s="110">
        <v>112745.8</v>
      </c>
      <c r="O91" s="110">
        <v>801208.7</v>
      </c>
      <c r="P91" s="113">
        <v>541425.00094000006</v>
      </c>
      <c r="Q91" s="113">
        <v>681893</v>
      </c>
      <c r="R91" s="113">
        <v>631893</v>
      </c>
      <c r="S91" s="113">
        <v>631893</v>
      </c>
      <c r="T91" s="113">
        <v>0</v>
      </c>
      <c r="U91" s="113">
        <v>0</v>
      </c>
      <c r="V91" s="113">
        <v>0</v>
      </c>
      <c r="W91" s="113">
        <v>0</v>
      </c>
      <c r="X91" s="113">
        <v>0</v>
      </c>
      <c r="Y91" s="113">
        <v>0</v>
      </c>
      <c r="Z91" s="113">
        <v>0</v>
      </c>
      <c r="AA91" s="113">
        <v>0</v>
      </c>
      <c r="AB91" s="113">
        <f t="shared" ref="AB91:AB93" si="74">SUM(F91:AA91)</f>
        <v>3401058.5009400002</v>
      </c>
      <c r="AC91" s="87" t="s">
        <v>12</v>
      </c>
      <c r="AD91" s="32"/>
      <c r="AE91" s="91">
        <f t="shared" si="59"/>
        <v>3401058.5009400002</v>
      </c>
      <c r="AF91" s="62">
        <f t="shared" si="60"/>
        <v>0</v>
      </c>
    </row>
    <row r="92" spans="2:32" s="46" customFormat="1" ht="36" customHeight="1" x14ac:dyDescent="0.25">
      <c r="B92" s="141"/>
      <c r="C92" s="131"/>
      <c r="D92" s="124"/>
      <c r="E92" s="124"/>
      <c r="F92" s="110">
        <v>0</v>
      </c>
      <c r="G92" s="110">
        <v>0</v>
      </c>
      <c r="H92" s="110">
        <v>0</v>
      </c>
      <c r="I92" s="110">
        <v>0</v>
      </c>
      <c r="J92" s="110">
        <v>0</v>
      </c>
      <c r="K92" s="110">
        <v>0</v>
      </c>
      <c r="L92" s="110">
        <v>0</v>
      </c>
      <c r="M92" s="110">
        <v>0</v>
      </c>
      <c r="N92" s="110">
        <v>206278</v>
      </c>
      <c r="O92" s="110">
        <v>1511776.8</v>
      </c>
      <c r="P92" s="113">
        <v>1689621.67915</v>
      </c>
      <c r="Q92" s="113">
        <v>1730228.8</v>
      </c>
      <c r="R92" s="113">
        <v>1764903.7</v>
      </c>
      <c r="S92" s="113">
        <v>1847602.2</v>
      </c>
      <c r="T92" s="113">
        <v>1847602.2</v>
      </c>
      <c r="U92" s="113">
        <v>1847602.2</v>
      </c>
      <c r="V92" s="113">
        <v>1847602.2</v>
      </c>
      <c r="W92" s="113">
        <v>1847602.2</v>
      </c>
      <c r="X92" s="113">
        <v>1847602.2</v>
      </c>
      <c r="Y92" s="113">
        <v>1847602.2</v>
      </c>
      <c r="Z92" s="113">
        <v>1847602.2</v>
      </c>
      <c r="AA92" s="113">
        <v>1847602.2</v>
      </c>
      <c r="AB92" s="113">
        <f t="shared" si="74"/>
        <v>23531228.779149994</v>
      </c>
      <c r="AC92" s="87" t="s">
        <v>13</v>
      </c>
      <c r="AD92" s="32" t="s">
        <v>209</v>
      </c>
      <c r="AE92" s="91">
        <f t="shared" si="59"/>
        <v>12445615.579149999</v>
      </c>
      <c r="AF92" s="62">
        <f t="shared" si="60"/>
        <v>11085613.199999996</v>
      </c>
    </row>
    <row r="93" spans="2:32" s="46" customFormat="1" ht="36" customHeight="1" x14ac:dyDescent="0.25">
      <c r="B93" s="141"/>
      <c r="C93" s="131"/>
      <c r="D93" s="125"/>
      <c r="E93" s="125"/>
      <c r="F93" s="110">
        <v>0</v>
      </c>
      <c r="G93" s="110">
        <v>0</v>
      </c>
      <c r="H93" s="110">
        <v>0</v>
      </c>
      <c r="I93" s="110">
        <v>0</v>
      </c>
      <c r="J93" s="110">
        <v>0</v>
      </c>
      <c r="K93" s="110">
        <v>0</v>
      </c>
      <c r="L93" s="110">
        <v>0</v>
      </c>
      <c r="M93" s="110">
        <v>0</v>
      </c>
      <c r="N93" s="110">
        <v>0</v>
      </c>
      <c r="O93" s="110">
        <v>0</v>
      </c>
      <c r="P93" s="113">
        <v>0</v>
      </c>
      <c r="Q93" s="113">
        <v>0</v>
      </c>
      <c r="R93" s="113">
        <v>0</v>
      </c>
      <c r="S93" s="113">
        <v>0</v>
      </c>
      <c r="T93" s="113">
        <v>0</v>
      </c>
      <c r="U93" s="113">
        <v>0</v>
      </c>
      <c r="V93" s="113">
        <v>0</v>
      </c>
      <c r="W93" s="113">
        <v>0</v>
      </c>
      <c r="X93" s="113">
        <v>0</v>
      </c>
      <c r="Y93" s="113">
        <v>0</v>
      </c>
      <c r="Z93" s="113">
        <v>0</v>
      </c>
      <c r="AA93" s="113">
        <v>0</v>
      </c>
      <c r="AB93" s="113">
        <f t="shared" si="74"/>
        <v>0</v>
      </c>
      <c r="AC93" s="87" t="s">
        <v>14</v>
      </c>
      <c r="AD93" s="33" t="e">
        <f>Q62-Q99-Q104-Q109-Q114-Q124-#REF!</f>
        <v>#REF!</v>
      </c>
      <c r="AE93" s="91">
        <f t="shared" si="59"/>
        <v>0</v>
      </c>
      <c r="AF93" s="62">
        <f t="shared" si="60"/>
        <v>0</v>
      </c>
    </row>
    <row r="94" spans="2:32" s="46" customFormat="1" ht="36" customHeight="1" x14ac:dyDescent="0.25">
      <c r="B94" s="141"/>
      <c r="C94" s="131"/>
      <c r="D94" s="122" t="s">
        <v>349</v>
      </c>
      <c r="E94" s="129" t="s">
        <v>43</v>
      </c>
      <c r="F94" s="110">
        <f>SUM(F95:F98)</f>
        <v>0</v>
      </c>
      <c r="G94" s="110">
        <f t="shared" ref="G94:O94" si="75">SUM(G95:G98)</f>
        <v>0</v>
      </c>
      <c r="H94" s="110">
        <f t="shared" si="75"/>
        <v>546.70000000000005</v>
      </c>
      <c r="I94" s="110">
        <f t="shared" si="75"/>
        <v>867</v>
      </c>
      <c r="J94" s="110">
        <f t="shared" si="75"/>
        <v>733.6</v>
      </c>
      <c r="K94" s="110">
        <f t="shared" si="75"/>
        <v>869.1</v>
      </c>
      <c r="L94" s="110">
        <f t="shared" si="75"/>
        <v>713.9</v>
      </c>
      <c r="M94" s="110">
        <f t="shared" si="75"/>
        <v>1230.5</v>
      </c>
      <c r="N94" s="110">
        <f t="shared" si="75"/>
        <v>1353.6</v>
      </c>
      <c r="O94" s="110">
        <f t="shared" si="75"/>
        <v>1353.6</v>
      </c>
      <c r="P94" s="113">
        <f>SUM(P95:P98)</f>
        <v>1614.9</v>
      </c>
      <c r="Q94" s="113">
        <f t="shared" ref="Q94:R94" si="76">SUM(Q95:Q98)</f>
        <v>3769.3</v>
      </c>
      <c r="R94" s="113">
        <f t="shared" si="76"/>
        <v>5384.7</v>
      </c>
      <c r="S94" s="113">
        <f t="shared" ref="S94:T94" si="77">SUM(S95:S98)</f>
        <v>5384.7</v>
      </c>
      <c r="T94" s="113">
        <f t="shared" si="77"/>
        <v>5384.7</v>
      </c>
      <c r="U94" s="113">
        <f t="shared" ref="U94:AA94" si="78">SUM(U95:U98)</f>
        <v>5384.7</v>
      </c>
      <c r="V94" s="113">
        <f t="shared" si="78"/>
        <v>5384.7</v>
      </c>
      <c r="W94" s="113">
        <f t="shared" si="78"/>
        <v>5384.7</v>
      </c>
      <c r="X94" s="113">
        <f t="shared" si="78"/>
        <v>5384.7</v>
      </c>
      <c r="Y94" s="113">
        <f t="shared" si="78"/>
        <v>5384.7</v>
      </c>
      <c r="Z94" s="113">
        <f t="shared" si="78"/>
        <v>5384.7</v>
      </c>
      <c r="AA94" s="113">
        <f t="shared" si="78"/>
        <v>5384.7</v>
      </c>
      <c r="AB94" s="113">
        <f>SUM(AB95:AB98)</f>
        <v>66899.199999999983</v>
      </c>
      <c r="AC94" s="87" t="s">
        <v>10</v>
      </c>
      <c r="AD94" s="32"/>
      <c r="AE94" s="91">
        <f t="shared" si="59"/>
        <v>34591</v>
      </c>
      <c r="AF94" s="62">
        <f t="shared" si="60"/>
        <v>32308.199999999983</v>
      </c>
    </row>
    <row r="95" spans="2:32" s="46" customFormat="1" ht="36" customHeight="1" x14ac:dyDescent="0.25">
      <c r="B95" s="141"/>
      <c r="C95" s="131"/>
      <c r="D95" s="122"/>
      <c r="E95" s="124"/>
      <c r="F95" s="110">
        <v>0</v>
      </c>
      <c r="G95" s="110">
        <v>0</v>
      </c>
      <c r="H95" s="110">
        <v>0</v>
      </c>
      <c r="I95" s="110">
        <v>0</v>
      </c>
      <c r="J95" s="110">
        <v>0</v>
      </c>
      <c r="K95" s="110">
        <v>0</v>
      </c>
      <c r="L95" s="110">
        <v>0</v>
      </c>
      <c r="M95" s="110">
        <v>0</v>
      </c>
      <c r="N95" s="110">
        <v>0</v>
      </c>
      <c r="O95" s="110">
        <v>0</v>
      </c>
      <c r="P95" s="113">
        <v>0</v>
      </c>
      <c r="Q95" s="113">
        <v>0</v>
      </c>
      <c r="R95" s="113">
        <v>0</v>
      </c>
      <c r="S95" s="113">
        <v>0</v>
      </c>
      <c r="T95" s="113">
        <v>0</v>
      </c>
      <c r="U95" s="113">
        <v>0</v>
      </c>
      <c r="V95" s="113">
        <v>0</v>
      </c>
      <c r="W95" s="113">
        <v>0</v>
      </c>
      <c r="X95" s="113">
        <v>0</v>
      </c>
      <c r="Y95" s="113">
        <v>0</v>
      </c>
      <c r="Z95" s="113">
        <v>0</v>
      </c>
      <c r="AA95" s="113">
        <v>0</v>
      </c>
      <c r="AB95" s="113">
        <f>SUM(F95:AA95)</f>
        <v>0</v>
      </c>
      <c r="AC95" s="87" t="s">
        <v>11</v>
      </c>
      <c r="AD95" s="32"/>
      <c r="AE95" s="91">
        <f t="shared" si="59"/>
        <v>0</v>
      </c>
      <c r="AF95" s="62">
        <f t="shared" si="60"/>
        <v>0</v>
      </c>
    </row>
    <row r="96" spans="2:32" s="46" customFormat="1" ht="36" customHeight="1" x14ac:dyDescent="0.25">
      <c r="B96" s="141"/>
      <c r="C96" s="131"/>
      <c r="D96" s="122"/>
      <c r="E96" s="124"/>
      <c r="F96" s="110">
        <v>0</v>
      </c>
      <c r="G96" s="110">
        <v>0</v>
      </c>
      <c r="H96" s="110">
        <v>0</v>
      </c>
      <c r="I96" s="110">
        <v>0</v>
      </c>
      <c r="J96" s="110">
        <v>0</v>
      </c>
      <c r="K96" s="110">
        <v>0</v>
      </c>
      <c r="L96" s="110">
        <v>0</v>
      </c>
      <c r="M96" s="110">
        <v>0</v>
      </c>
      <c r="N96" s="110">
        <v>0</v>
      </c>
      <c r="O96" s="110">
        <v>0</v>
      </c>
      <c r="P96" s="113">
        <v>0</v>
      </c>
      <c r="Q96" s="113">
        <v>0</v>
      </c>
      <c r="R96" s="113">
        <v>0</v>
      </c>
      <c r="S96" s="113">
        <v>0</v>
      </c>
      <c r="T96" s="113">
        <v>0</v>
      </c>
      <c r="U96" s="113">
        <v>0</v>
      </c>
      <c r="V96" s="113">
        <v>0</v>
      </c>
      <c r="W96" s="113">
        <v>0</v>
      </c>
      <c r="X96" s="113">
        <v>0</v>
      </c>
      <c r="Y96" s="113">
        <v>0</v>
      </c>
      <c r="Z96" s="113">
        <v>0</v>
      </c>
      <c r="AA96" s="113">
        <v>0</v>
      </c>
      <c r="AB96" s="113">
        <f>SUM(F96:AA96)</f>
        <v>0</v>
      </c>
      <c r="AC96" s="87" t="s">
        <v>12</v>
      </c>
      <c r="AD96" s="32"/>
      <c r="AE96" s="91">
        <f t="shared" si="59"/>
        <v>0</v>
      </c>
      <c r="AF96" s="62">
        <f t="shared" si="60"/>
        <v>0</v>
      </c>
    </row>
    <row r="97" spans="2:32" s="46" customFormat="1" ht="36" customHeight="1" x14ac:dyDescent="0.25">
      <c r="B97" s="141"/>
      <c r="C97" s="131"/>
      <c r="D97" s="122"/>
      <c r="E97" s="124"/>
      <c r="F97" s="110">
        <v>0</v>
      </c>
      <c r="G97" s="110">
        <v>0</v>
      </c>
      <c r="H97" s="110">
        <v>546.70000000000005</v>
      </c>
      <c r="I97" s="110">
        <v>867</v>
      </c>
      <c r="J97" s="110">
        <v>733.6</v>
      </c>
      <c r="K97" s="110">
        <v>869.1</v>
      </c>
      <c r="L97" s="110">
        <v>713.9</v>
      </c>
      <c r="M97" s="110">
        <v>1230.5</v>
      </c>
      <c r="N97" s="110">
        <v>1353.6</v>
      </c>
      <c r="O97" s="110">
        <v>1353.6</v>
      </c>
      <c r="P97" s="113">
        <v>1614.9</v>
      </c>
      <c r="Q97" s="113">
        <v>3769.3</v>
      </c>
      <c r="R97" s="113">
        <v>5384.7</v>
      </c>
      <c r="S97" s="113">
        <v>5384.7</v>
      </c>
      <c r="T97" s="113">
        <v>5384.7</v>
      </c>
      <c r="U97" s="113">
        <v>5384.7</v>
      </c>
      <c r="V97" s="113">
        <v>5384.7</v>
      </c>
      <c r="W97" s="113">
        <v>5384.7</v>
      </c>
      <c r="X97" s="113">
        <v>5384.7</v>
      </c>
      <c r="Y97" s="113">
        <v>5384.7</v>
      </c>
      <c r="Z97" s="113">
        <v>5384.7</v>
      </c>
      <c r="AA97" s="113">
        <v>5384.7</v>
      </c>
      <c r="AB97" s="113">
        <f>SUM(H97:AA97)</f>
        <v>66899.199999999983</v>
      </c>
      <c r="AC97" s="87" t="s">
        <v>13</v>
      </c>
      <c r="AD97" s="32"/>
      <c r="AE97" s="91">
        <f t="shared" si="59"/>
        <v>34591</v>
      </c>
      <c r="AF97" s="62">
        <f t="shared" si="60"/>
        <v>32308.199999999983</v>
      </c>
    </row>
    <row r="98" spans="2:32" s="46" customFormat="1" ht="36" customHeight="1" x14ac:dyDescent="0.25">
      <c r="B98" s="141"/>
      <c r="C98" s="131"/>
      <c r="D98" s="122"/>
      <c r="E98" s="125"/>
      <c r="F98" s="110">
        <v>0</v>
      </c>
      <c r="G98" s="110">
        <v>0</v>
      </c>
      <c r="H98" s="110">
        <v>0</v>
      </c>
      <c r="I98" s="110">
        <v>0</v>
      </c>
      <c r="J98" s="110">
        <v>0</v>
      </c>
      <c r="K98" s="110">
        <v>0</v>
      </c>
      <c r="L98" s="110">
        <v>0</v>
      </c>
      <c r="M98" s="110">
        <v>0</v>
      </c>
      <c r="N98" s="110">
        <v>0</v>
      </c>
      <c r="O98" s="110">
        <v>0</v>
      </c>
      <c r="P98" s="113">
        <v>0</v>
      </c>
      <c r="Q98" s="113">
        <v>0</v>
      </c>
      <c r="R98" s="113">
        <v>0</v>
      </c>
      <c r="S98" s="113">
        <v>0</v>
      </c>
      <c r="T98" s="113">
        <v>0</v>
      </c>
      <c r="U98" s="113">
        <v>0</v>
      </c>
      <c r="V98" s="113">
        <v>0</v>
      </c>
      <c r="W98" s="113">
        <v>0</v>
      </c>
      <c r="X98" s="113">
        <v>0</v>
      </c>
      <c r="Y98" s="113">
        <v>0</v>
      </c>
      <c r="Z98" s="113">
        <v>0</v>
      </c>
      <c r="AA98" s="113">
        <v>0</v>
      </c>
      <c r="AB98" s="113">
        <f>SUM(F98:AA98)</f>
        <v>0</v>
      </c>
      <c r="AC98" s="87" t="s">
        <v>14</v>
      </c>
      <c r="AD98" s="32"/>
      <c r="AE98" s="91">
        <f t="shared" si="59"/>
        <v>0</v>
      </c>
      <c r="AF98" s="62">
        <f t="shared" si="60"/>
        <v>0</v>
      </c>
    </row>
    <row r="99" spans="2:32" s="46" customFormat="1" ht="30.75" customHeight="1" x14ac:dyDescent="0.25">
      <c r="B99" s="141"/>
      <c r="C99" s="131"/>
      <c r="D99" s="122"/>
      <c r="E99" s="129" t="s">
        <v>44</v>
      </c>
      <c r="F99" s="110">
        <f>SUM(F100:F103)</f>
        <v>0</v>
      </c>
      <c r="G99" s="110">
        <f t="shared" ref="G99" si="79">SUM(G100:G103)</f>
        <v>0</v>
      </c>
      <c r="H99" s="110">
        <f t="shared" ref="H99" si="80">SUM(H100:H103)</f>
        <v>1322.7</v>
      </c>
      <c r="I99" s="110">
        <f t="shared" ref="I99" si="81">SUM(I100:I103)</f>
        <v>1152.7</v>
      </c>
      <c r="J99" s="110">
        <f t="shared" ref="J99" si="82">SUM(J100:J103)</f>
        <v>1322.7</v>
      </c>
      <c r="K99" s="110">
        <f t="shared" ref="K99" si="83">SUM(K100:K103)</f>
        <v>1322.7</v>
      </c>
      <c r="L99" s="110">
        <f t="shared" ref="L99" si="84">SUM(L100:L103)</f>
        <v>1135.0999999999999</v>
      </c>
      <c r="M99" s="110">
        <f t="shared" ref="M99" si="85">SUM(M100:M103)</f>
        <v>2751.6</v>
      </c>
      <c r="N99" s="110">
        <f t="shared" ref="N99" si="86">SUM(N100:N103)</f>
        <v>3626.8</v>
      </c>
      <c r="O99" s="110">
        <f t="shared" ref="O99" si="87">SUM(O100:O103)</f>
        <v>3956.8</v>
      </c>
      <c r="P99" s="113">
        <f t="shared" ref="P99:Q99" si="88">SUM(P100:P103)</f>
        <v>4352.5</v>
      </c>
      <c r="Q99" s="113">
        <f t="shared" si="88"/>
        <v>4787.8</v>
      </c>
      <c r="R99" s="113">
        <f t="shared" ref="R99:S99" si="89">SUM(R100:R103)</f>
        <v>5266.5</v>
      </c>
      <c r="S99" s="113">
        <f t="shared" si="89"/>
        <v>5793.2</v>
      </c>
      <c r="T99" s="113">
        <f t="shared" ref="T99:AA99" si="90">SUM(T100:T103)</f>
        <v>5793.2</v>
      </c>
      <c r="U99" s="113">
        <f t="shared" si="90"/>
        <v>5793.2</v>
      </c>
      <c r="V99" s="113">
        <f t="shared" si="90"/>
        <v>5793.2</v>
      </c>
      <c r="W99" s="113">
        <f t="shared" si="90"/>
        <v>5793.2</v>
      </c>
      <c r="X99" s="113">
        <f t="shared" si="90"/>
        <v>5793.2</v>
      </c>
      <c r="Y99" s="113">
        <f t="shared" si="90"/>
        <v>5793.2</v>
      </c>
      <c r="Z99" s="113">
        <f t="shared" si="90"/>
        <v>5793.2</v>
      </c>
      <c r="AA99" s="113">
        <f t="shared" si="90"/>
        <v>5793.2</v>
      </c>
      <c r="AB99" s="113">
        <f>AB103+AB102+AB101+AB100</f>
        <v>83136.699999999983</v>
      </c>
      <c r="AC99" s="87" t="s">
        <v>10</v>
      </c>
      <c r="AD99" s="32"/>
      <c r="AE99" s="91">
        <f t="shared" si="59"/>
        <v>48377.499999999993</v>
      </c>
      <c r="AF99" s="62">
        <f t="shared" si="60"/>
        <v>34759.19999999999</v>
      </c>
    </row>
    <row r="100" spans="2:32" s="46" customFormat="1" ht="36" customHeight="1" x14ac:dyDescent="0.25">
      <c r="B100" s="141"/>
      <c r="C100" s="131"/>
      <c r="D100" s="122"/>
      <c r="E100" s="124"/>
      <c r="F100" s="110">
        <v>0</v>
      </c>
      <c r="G100" s="110">
        <v>0</v>
      </c>
      <c r="H100" s="110">
        <v>0</v>
      </c>
      <c r="I100" s="110">
        <v>0</v>
      </c>
      <c r="J100" s="110">
        <v>0</v>
      </c>
      <c r="K100" s="110">
        <v>0</v>
      </c>
      <c r="L100" s="110">
        <v>0</v>
      </c>
      <c r="M100" s="110">
        <v>0</v>
      </c>
      <c r="N100" s="110">
        <v>0</v>
      </c>
      <c r="O100" s="110">
        <v>0</v>
      </c>
      <c r="P100" s="113">
        <v>0</v>
      </c>
      <c r="Q100" s="113">
        <v>0</v>
      </c>
      <c r="R100" s="113">
        <v>0</v>
      </c>
      <c r="S100" s="113">
        <v>0</v>
      </c>
      <c r="T100" s="113">
        <v>0</v>
      </c>
      <c r="U100" s="113">
        <v>0</v>
      </c>
      <c r="V100" s="113">
        <v>0</v>
      </c>
      <c r="W100" s="113">
        <v>0</v>
      </c>
      <c r="X100" s="113">
        <v>0</v>
      </c>
      <c r="Y100" s="113">
        <v>0</v>
      </c>
      <c r="Z100" s="113">
        <v>0</v>
      </c>
      <c r="AA100" s="113">
        <v>0</v>
      </c>
      <c r="AB100" s="113">
        <f>SUM(F100:AA100)</f>
        <v>0</v>
      </c>
      <c r="AC100" s="87" t="s">
        <v>11</v>
      </c>
      <c r="AD100" s="32"/>
      <c r="AE100" s="91">
        <f t="shared" si="59"/>
        <v>0</v>
      </c>
      <c r="AF100" s="62">
        <f t="shared" si="60"/>
        <v>0</v>
      </c>
    </row>
    <row r="101" spans="2:32" s="46" customFormat="1" ht="36" customHeight="1" x14ac:dyDescent="0.25">
      <c r="B101" s="141"/>
      <c r="C101" s="131"/>
      <c r="D101" s="122"/>
      <c r="E101" s="124"/>
      <c r="F101" s="110">
        <v>0</v>
      </c>
      <c r="G101" s="110">
        <v>0</v>
      </c>
      <c r="H101" s="110">
        <v>0</v>
      </c>
      <c r="I101" s="110">
        <v>0</v>
      </c>
      <c r="J101" s="110">
        <v>0</v>
      </c>
      <c r="K101" s="110">
        <v>0</v>
      </c>
      <c r="L101" s="110">
        <v>0</v>
      </c>
      <c r="M101" s="110">
        <v>0</v>
      </c>
      <c r="N101" s="110">
        <v>0</v>
      </c>
      <c r="O101" s="110">
        <v>0</v>
      </c>
      <c r="P101" s="113">
        <v>0</v>
      </c>
      <c r="Q101" s="113">
        <v>0</v>
      </c>
      <c r="R101" s="113">
        <v>0</v>
      </c>
      <c r="S101" s="113">
        <v>0</v>
      </c>
      <c r="T101" s="113">
        <v>0</v>
      </c>
      <c r="U101" s="113">
        <v>0</v>
      </c>
      <c r="V101" s="113">
        <v>0</v>
      </c>
      <c r="W101" s="113">
        <v>0</v>
      </c>
      <c r="X101" s="113">
        <v>0</v>
      </c>
      <c r="Y101" s="113">
        <v>0</v>
      </c>
      <c r="Z101" s="113">
        <v>0</v>
      </c>
      <c r="AA101" s="113">
        <v>0</v>
      </c>
      <c r="AB101" s="113">
        <f>SUM(F101:AA101)</f>
        <v>0</v>
      </c>
      <c r="AC101" s="87" t="s">
        <v>12</v>
      </c>
      <c r="AD101" s="32"/>
      <c r="AE101" s="91">
        <f t="shared" si="59"/>
        <v>0</v>
      </c>
      <c r="AF101" s="62">
        <f t="shared" si="60"/>
        <v>0</v>
      </c>
    </row>
    <row r="102" spans="2:32" s="46" customFormat="1" ht="30.75" customHeight="1" x14ac:dyDescent="0.25">
      <c r="B102" s="141"/>
      <c r="C102" s="131"/>
      <c r="D102" s="122"/>
      <c r="E102" s="124"/>
      <c r="F102" s="110">
        <v>0</v>
      </c>
      <c r="G102" s="110">
        <v>0</v>
      </c>
      <c r="H102" s="110">
        <v>1322.7</v>
      </c>
      <c r="I102" s="110">
        <v>1152.7</v>
      </c>
      <c r="J102" s="110">
        <v>1322.7</v>
      </c>
      <c r="K102" s="110">
        <v>1322.7</v>
      </c>
      <c r="L102" s="110">
        <v>1135.0999999999999</v>
      </c>
      <c r="M102" s="110">
        <v>2751.6</v>
      </c>
      <c r="N102" s="110">
        <v>3626.8</v>
      </c>
      <c r="O102" s="110">
        <v>3956.8</v>
      </c>
      <c r="P102" s="113">
        <v>4352.5</v>
      </c>
      <c r="Q102" s="113">
        <v>4787.8</v>
      </c>
      <c r="R102" s="113">
        <v>5266.5</v>
      </c>
      <c r="S102" s="113">
        <v>5793.2</v>
      </c>
      <c r="T102" s="113">
        <v>5793.2</v>
      </c>
      <c r="U102" s="113">
        <v>5793.2</v>
      </c>
      <c r="V102" s="113">
        <v>5793.2</v>
      </c>
      <c r="W102" s="113">
        <v>5793.2</v>
      </c>
      <c r="X102" s="113">
        <v>5793.2</v>
      </c>
      <c r="Y102" s="113">
        <v>5793.2</v>
      </c>
      <c r="Z102" s="113">
        <v>5793.2</v>
      </c>
      <c r="AA102" s="113">
        <v>5793.2</v>
      </c>
      <c r="AB102" s="113">
        <f>SUM(F102:AA102)</f>
        <v>83136.699999999983</v>
      </c>
      <c r="AC102" s="87" t="s">
        <v>13</v>
      </c>
      <c r="AD102" s="32"/>
      <c r="AE102" s="91">
        <f t="shared" si="59"/>
        <v>48377.499999999993</v>
      </c>
      <c r="AF102" s="62">
        <f t="shared" si="60"/>
        <v>34759.19999999999</v>
      </c>
    </row>
    <row r="103" spans="2:32" s="46" customFormat="1" ht="36" customHeight="1" x14ac:dyDescent="0.25">
      <c r="B103" s="141"/>
      <c r="C103" s="131"/>
      <c r="D103" s="122"/>
      <c r="E103" s="125"/>
      <c r="F103" s="110">
        <v>0</v>
      </c>
      <c r="G103" s="110">
        <v>0</v>
      </c>
      <c r="H103" s="110">
        <v>0</v>
      </c>
      <c r="I103" s="110">
        <v>0</v>
      </c>
      <c r="J103" s="110">
        <v>0</v>
      </c>
      <c r="K103" s="110">
        <v>0</v>
      </c>
      <c r="L103" s="110">
        <v>0</v>
      </c>
      <c r="M103" s="110">
        <v>0</v>
      </c>
      <c r="N103" s="110">
        <v>0</v>
      </c>
      <c r="O103" s="110">
        <v>0</v>
      </c>
      <c r="P103" s="113">
        <v>0</v>
      </c>
      <c r="Q103" s="113">
        <v>0</v>
      </c>
      <c r="R103" s="113">
        <v>0</v>
      </c>
      <c r="S103" s="113">
        <v>0</v>
      </c>
      <c r="T103" s="113">
        <v>0</v>
      </c>
      <c r="U103" s="113">
        <v>0</v>
      </c>
      <c r="V103" s="113">
        <v>0</v>
      </c>
      <c r="W103" s="113">
        <v>0</v>
      </c>
      <c r="X103" s="113">
        <v>0</v>
      </c>
      <c r="Y103" s="113">
        <v>0</v>
      </c>
      <c r="Z103" s="113">
        <v>0</v>
      </c>
      <c r="AA103" s="113">
        <v>0</v>
      </c>
      <c r="AB103" s="113">
        <f>SUM(F103:AA103)</f>
        <v>0</v>
      </c>
      <c r="AC103" s="87" t="s">
        <v>14</v>
      </c>
      <c r="AD103" s="32"/>
      <c r="AE103" s="91">
        <f t="shared" si="59"/>
        <v>0</v>
      </c>
      <c r="AF103" s="62">
        <f t="shared" si="60"/>
        <v>0</v>
      </c>
    </row>
    <row r="104" spans="2:32" s="46" customFormat="1" ht="33.75" customHeight="1" x14ac:dyDescent="0.25">
      <c r="B104" s="141"/>
      <c r="C104" s="131"/>
      <c r="D104" s="122"/>
      <c r="E104" s="129" t="s">
        <v>45</v>
      </c>
      <c r="F104" s="110">
        <f>SUM(F105:F108)</f>
        <v>0</v>
      </c>
      <c r="G104" s="110">
        <f t="shared" ref="G104" si="91">SUM(G105:G108)</f>
        <v>0</v>
      </c>
      <c r="H104" s="110">
        <f t="shared" ref="H104" si="92">SUM(H105:H108)</f>
        <v>631.70000000000005</v>
      </c>
      <c r="I104" s="110">
        <f t="shared" ref="I104" si="93">SUM(I105:I108)</f>
        <v>631.70000000000005</v>
      </c>
      <c r="J104" s="110">
        <f t="shared" ref="J104" si="94">SUM(J105:J108)</f>
        <v>590.1</v>
      </c>
      <c r="K104" s="110">
        <f t="shared" ref="K104" si="95">SUM(K105:K108)</f>
        <v>631.70000000000005</v>
      </c>
      <c r="L104" s="110">
        <f t="shared" ref="L104" si="96">SUM(L105:L108)</f>
        <v>631.70000000000005</v>
      </c>
      <c r="M104" s="110">
        <f t="shared" ref="M104" si="97">SUM(M105:M108)</f>
        <v>1287.0999999999999</v>
      </c>
      <c r="N104" s="110">
        <f t="shared" ref="N104" si="98">SUM(N105:N108)</f>
        <v>1286.7</v>
      </c>
      <c r="O104" s="110">
        <f t="shared" ref="O104" si="99">SUM(O105:O108)</f>
        <v>1286.3</v>
      </c>
      <c r="P104" s="113">
        <f t="shared" ref="P104:Q104" si="100">SUM(P105:P108)</f>
        <v>1701</v>
      </c>
      <c r="Q104" s="113">
        <f t="shared" si="100"/>
        <v>1915.7</v>
      </c>
      <c r="R104" s="113">
        <f t="shared" ref="R104:S104" si="101">SUM(R105:R108)</f>
        <v>1915.7</v>
      </c>
      <c r="S104" s="113">
        <f t="shared" si="101"/>
        <v>1915.7</v>
      </c>
      <c r="T104" s="113">
        <f t="shared" ref="T104:AA104" si="102">SUM(T105:T108)</f>
        <v>1915.7</v>
      </c>
      <c r="U104" s="113">
        <f t="shared" si="102"/>
        <v>1915.7</v>
      </c>
      <c r="V104" s="113">
        <f t="shared" si="102"/>
        <v>1915.7</v>
      </c>
      <c r="W104" s="113">
        <f t="shared" si="102"/>
        <v>1915.7</v>
      </c>
      <c r="X104" s="113">
        <f t="shared" si="102"/>
        <v>1915.7</v>
      </c>
      <c r="Y104" s="113">
        <f t="shared" si="102"/>
        <v>1915.7</v>
      </c>
      <c r="Z104" s="113">
        <f t="shared" si="102"/>
        <v>1915.7</v>
      </c>
      <c r="AA104" s="113">
        <f t="shared" si="102"/>
        <v>1915.7</v>
      </c>
      <c r="AB104" s="113">
        <f>AB108+AB107+AB106+AB105</f>
        <v>29750.700000000008</v>
      </c>
      <c r="AC104" s="87" t="s">
        <v>10</v>
      </c>
      <c r="AD104" s="32"/>
      <c r="AE104" s="91">
        <f t="shared" si="59"/>
        <v>18256.500000000004</v>
      </c>
      <c r="AF104" s="62">
        <f t="shared" si="60"/>
        <v>11494.200000000004</v>
      </c>
    </row>
    <row r="105" spans="2:32" s="46" customFormat="1" ht="33.75" customHeight="1" x14ac:dyDescent="0.25">
      <c r="B105" s="141"/>
      <c r="C105" s="131"/>
      <c r="D105" s="122"/>
      <c r="E105" s="124"/>
      <c r="F105" s="110">
        <v>0</v>
      </c>
      <c r="G105" s="110">
        <v>0</v>
      </c>
      <c r="H105" s="110">
        <v>0</v>
      </c>
      <c r="I105" s="110">
        <v>0</v>
      </c>
      <c r="J105" s="110">
        <v>0</v>
      </c>
      <c r="K105" s="110">
        <v>0</v>
      </c>
      <c r="L105" s="110">
        <v>0</v>
      </c>
      <c r="M105" s="110">
        <v>0</v>
      </c>
      <c r="N105" s="110">
        <v>0</v>
      </c>
      <c r="O105" s="110">
        <v>0</v>
      </c>
      <c r="P105" s="113">
        <v>0</v>
      </c>
      <c r="Q105" s="113">
        <v>0</v>
      </c>
      <c r="R105" s="113">
        <v>0</v>
      </c>
      <c r="S105" s="113">
        <v>0</v>
      </c>
      <c r="T105" s="113">
        <v>0</v>
      </c>
      <c r="U105" s="113">
        <v>0</v>
      </c>
      <c r="V105" s="113">
        <v>0</v>
      </c>
      <c r="W105" s="113">
        <v>0</v>
      </c>
      <c r="X105" s="113">
        <v>0</v>
      </c>
      <c r="Y105" s="113">
        <v>0</v>
      </c>
      <c r="Z105" s="113">
        <v>0</v>
      </c>
      <c r="AA105" s="113">
        <v>0</v>
      </c>
      <c r="AB105" s="113">
        <f>SUM(F105:AA105)</f>
        <v>0</v>
      </c>
      <c r="AC105" s="87" t="s">
        <v>11</v>
      </c>
      <c r="AD105" s="32"/>
      <c r="AE105" s="91">
        <f t="shared" si="59"/>
        <v>0</v>
      </c>
      <c r="AF105" s="62">
        <f t="shared" si="60"/>
        <v>0</v>
      </c>
    </row>
    <row r="106" spans="2:32" s="46" customFormat="1" ht="36" customHeight="1" x14ac:dyDescent="0.25">
      <c r="B106" s="141"/>
      <c r="C106" s="131"/>
      <c r="D106" s="122"/>
      <c r="E106" s="124"/>
      <c r="F106" s="110">
        <v>0</v>
      </c>
      <c r="G106" s="110">
        <v>0</v>
      </c>
      <c r="H106" s="110">
        <v>0</v>
      </c>
      <c r="I106" s="110">
        <v>0</v>
      </c>
      <c r="J106" s="110">
        <v>0</v>
      </c>
      <c r="K106" s="110">
        <v>0</v>
      </c>
      <c r="L106" s="110">
        <v>0</v>
      </c>
      <c r="M106" s="110">
        <v>0</v>
      </c>
      <c r="N106" s="110">
        <v>0</v>
      </c>
      <c r="O106" s="110">
        <v>0</v>
      </c>
      <c r="P106" s="113">
        <v>0</v>
      </c>
      <c r="Q106" s="113">
        <v>0</v>
      </c>
      <c r="R106" s="113">
        <v>0</v>
      </c>
      <c r="S106" s="113">
        <v>0</v>
      </c>
      <c r="T106" s="113">
        <v>0</v>
      </c>
      <c r="U106" s="113">
        <v>0</v>
      </c>
      <c r="V106" s="113">
        <v>0</v>
      </c>
      <c r="W106" s="113">
        <v>0</v>
      </c>
      <c r="X106" s="113">
        <v>0</v>
      </c>
      <c r="Y106" s="113">
        <v>0</v>
      </c>
      <c r="Z106" s="113">
        <v>0</v>
      </c>
      <c r="AA106" s="113">
        <v>0</v>
      </c>
      <c r="AB106" s="113">
        <f>SUM(F106:AA106)</f>
        <v>0</v>
      </c>
      <c r="AC106" s="87" t="s">
        <v>12</v>
      </c>
      <c r="AD106" s="32"/>
      <c r="AE106" s="91">
        <f t="shared" si="59"/>
        <v>0</v>
      </c>
      <c r="AF106" s="62">
        <f t="shared" si="60"/>
        <v>0</v>
      </c>
    </row>
    <row r="107" spans="2:32" s="46" customFormat="1" ht="36" customHeight="1" x14ac:dyDescent="0.25">
      <c r="B107" s="141"/>
      <c r="C107" s="131"/>
      <c r="D107" s="122"/>
      <c r="E107" s="124"/>
      <c r="F107" s="110">
        <v>0</v>
      </c>
      <c r="G107" s="110">
        <v>0</v>
      </c>
      <c r="H107" s="110">
        <v>631.70000000000005</v>
      </c>
      <c r="I107" s="110">
        <v>631.70000000000005</v>
      </c>
      <c r="J107" s="110">
        <v>590.1</v>
      </c>
      <c r="K107" s="110">
        <v>631.70000000000005</v>
      </c>
      <c r="L107" s="110">
        <v>631.70000000000005</v>
      </c>
      <c r="M107" s="110">
        <v>1287.0999999999999</v>
      </c>
      <c r="N107" s="110">
        <v>1286.7</v>
      </c>
      <c r="O107" s="110">
        <v>1286.3</v>
      </c>
      <c r="P107" s="113">
        <v>1701</v>
      </c>
      <c r="Q107" s="113">
        <v>1915.7</v>
      </c>
      <c r="R107" s="113">
        <v>1915.7</v>
      </c>
      <c r="S107" s="113">
        <v>1915.7</v>
      </c>
      <c r="T107" s="113">
        <v>1915.7</v>
      </c>
      <c r="U107" s="113">
        <v>1915.7</v>
      </c>
      <c r="V107" s="113">
        <v>1915.7</v>
      </c>
      <c r="W107" s="113">
        <v>1915.7</v>
      </c>
      <c r="X107" s="113">
        <v>1915.7</v>
      </c>
      <c r="Y107" s="113">
        <v>1915.7</v>
      </c>
      <c r="Z107" s="113">
        <v>1915.7</v>
      </c>
      <c r="AA107" s="113">
        <v>1915.7</v>
      </c>
      <c r="AB107" s="113">
        <f>SUM(F107:AA107)</f>
        <v>29750.700000000008</v>
      </c>
      <c r="AC107" s="87" t="s">
        <v>13</v>
      </c>
      <c r="AD107" s="32"/>
      <c r="AE107" s="91">
        <f t="shared" si="59"/>
        <v>18256.500000000004</v>
      </c>
      <c r="AF107" s="62">
        <f t="shared" si="60"/>
        <v>11494.200000000004</v>
      </c>
    </row>
    <row r="108" spans="2:32" s="46" customFormat="1" ht="30.75" customHeight="1" x14ac:dyDescent="0.25">
      <c r="B108" s="141"/>
      <c r="C108" s="131"/>
      <c r="D108" s="122"/>
      <c r="E108" s="125"/>
      <c r="F108" s="110">
        <v>0</v>
      </c>
      <c r="G108" s="110">
        <v>0</v>
      </c>
      <c r="H108" s="110">
        <v>0</v>
      </c>
      <c r="I108" s="110">
        <v>0</v>
      </c>
      <c r="J108" s="110">
        <v>0</v>
      </c>
      <c r="K108" s="110">
        <v>0</v>
      </c>
      <c r="L108" s="110">
        <v>0</v>
      </c>
      <c r="M108" s="110">
        <v>0</v>
      </c>
      <c r="N108" s="110">
        <v>0</v>
      </c>
      <c r="O108" s="110">
        <v>0</v>
      </c>
      <c r="P108" s="113">
        <v>0</v>
      </c>
      <c r="Q108" s="113">
        <v>0</v>
      </c>
      <c r="R108" s="113">
        <v>0</v>
      </c>
      <c r="S108" s="113">
        <v>0</v>
      </c>
      <c r="T108" s="113">
        <v>0</v>
      </c>
      <c r="U108" s="113">
        <v>0</v>
      </c>
      <c r="V108" s="113">
        <v>0</v>
      </c>
      <c r="W108" s="113">
        <v>0</v>
      </c>
      <c r="X108" s="113">
        <v>0</v>
      </c>
      <c r="Y108" s="113">
        <v>0</v>
      </c>
      <c r="Z108" s="113">
        <v>0</v>
      </c>
      <c r="AA108" s="113">
        <v>0</v>
      </c>
      <c r="AB108" s="113">
        <f>SUM(F108:AA108)</f>
        <v>0</v>
      </c>
      <c r="AC108" s="87" t="s">
        <v>14</v>
      </c>
      <c r="AD108" s="32"/>
      <c r="AE108" s="91">
        <f t="shared" si="59"/>
        <v>0</v>
      </c>
      <c r="AF108" s="62">
        <f t="shared" si="60"/>
        <v>0</v>
      </c>
    </row>
    <row r="109" spans="2:32" s="46" customFormat="1" ht="30.75" customHeight="1" x14ac:dyDescent="0.25">
      <c r="B109" s="141"/>
      <c r="C109" s="131"/>
      <c r="D109" s="122"/>
      <c r="E109" s="129" t="s">
        <v>46</v>
      </c>
      <c r="F109" s="110">
        <f>SUM(F110:F113)</f>
        <v>0</v>
      </c>
      <c r="G109" s="110">
        <f t="shared" ref="G109" si="103">SUM(G110:G113)</f>
        <v>0</v>
      </c>
      <c r="H109" s="110">
        <f t="shared" ref="H109" si="104">SUM(H110:H113)</f>
        <v>345.6</v>
      </c>
      <c r="I109" s="110">
        <f t="shared" ref="I109" si="105">SUM(I110:I113)</f>
        <v>299.89999999999998</v>
      </c>
      <c r="J109" s="110">
        <f t="shared" ref="J109" si="106">SUM(J110:J113)</f>
        <v>259.10000000000002</v>
      </c>
      <c r="K109" s="110">
        <f t="shared" ref="K109" si="107">SUM(K110:K113)</f>
        <v>341.4</v>
      </c>
      <c r="L109" s="110">
        <f t="shared" ref="L109" si="108">SUM(L110:L113)</f>
        <v>345.6</v>
      </c>
      <c r="M109" s="110">
        <f t="shared" ref="M109:AA109" si="109">SUM(M110:M113)</f>
        <v>866.2</v>
      </c>
      <c r="N109" s="110">
        <f t="shared" si="109"/>
        <v>378.8</v>
      </c>
      <c r="O109" s="110">
        <f>SUM(O110:O113)</f>
        <v>779.4</v>
      </c>
      <c r="P109" s="113">
        <f t="shared" si="109"/>
        <v>939.02820999999994</v>
      </c>
      <c r="Q109" s="113">
        <f t="shared" si="109"/>
        <v>1731.5</v>
      </c>
      <c r="R109" s="113">
        <f t="shared" si="109"/>
        <v>2473.5</v>
      </c>
      <c r="S109" s="113">
        <f t="shared" si="109"/>
        <v>2473.5</v>
      </c>
      <c r="T109" s="113">
        <f t="shared" si="109"/>
        <v>2473.5</v>
      </c>
      <c r="U109" s="113">
        <f t="shared" si="109"/>
        <v>2473.5</v>
      </c>
      <c r="V109" s="113">
        <f t="shared" si="109"/>
        <v>2473.5</v>
      </c>
      <c r="W109" s="113">
        <f t="shared" si="109"/>
        <v>2473.5</v>
      </c>
      <c r="X109" s="113">
        <f t="shared" si="109"/>
        <v>2473.5</v>
      </c>
      <c r="Y109" s="113">
        <f t="shared" si="109"/>
        <v>2473.5</v>
      </c>
      <c r="Z109" s="113">
        <f t="shared" si="109"/>
        <v>2473.5</v>
      </c>
      <c r="AA109" s="113">
        <f t="shared" si="109"/>
        <v>2473.5</v>
      </c>
      <c r="AB109" s="113">
        <f>AB113+AB112+AB111+AB110</f>
        <v>31021.52821</v>
      </c>
      <c r="AC109" s="87" t="s">
        <v>10</v>
      </c>
      <c r="AD109" s="32"/>
      <c r="AE109" s="91">
        <f t="shared" si="59"/>
        <v>16180.52821</v>
      </c>
      <c r="AF109" s="62">
        <f t="shared" si="60"/>
        <v>14841</v>
      </c>
    </row>
    <row r="110" spans="2:32" s="46" customFormat="1" ht="32.25" customHeight="1" x14ac:dyDescent="0.25">
      <c r="B110" s="141"/>
      <c r="C110" s="131"/>
      <c r="D110" s="122"/>
      <c r="E110" s="124"/>
      <c r="F110" s="110">
        <v>0</v>
      </c>
      <c r="G110" s="110">
        <v>0</v>
      </c>
      <c r="H110" s="110">
        <v>0</v>
      </c>
      <c r="I110" s="110">
        <v>0</v>
      </c>
      <c r="J110" s="110">
        <v>0</v>
      </c>
      <c r="K110" s="110">
        <v>0</v>
      </c>
      <c r="L110" s="110">
        <v>0</v>
      </c>
      <c r="M110" s="110">
        <v>0</v>
      </c>
      <c r="N110" s="110">
        <v>0</v>
      </c>
      <c r="O110" s="110">
        <v>0</v>
      </c>
      <c r="P110" s="113">
        <v>0</v>
      </c>
      <c r="Q110" s="113">
        <v>0</v>
      </c>
      <c r="R110" s="113">
        <v>0</v>
      </c>
      <c r="S110" s="113">
        <v>0</v>
      </c>
      <c r="T110" s="113">
        <v>0</v>
      </c>
      <c r="U110" s="113">
        <v>0</v>
      </c>
      <c r="V110" s="113">
        <v>0</v>
      </c>
      <c r="W110" s="113">
        <v>0</v>
      </c>
      <c r="X110" s="113">
        <v>0</v>
      </c>
      <c r="Y110" s="113">
        <v>0</v>
      </c>
      <c r="Z110" s="113">
        <v>0</v>
      </c>
      <c r="AA110" s="113">
        <v>0</v>
      </c>
      <c r="AB110" s="113">
        <f t="shared" ref="AB110:AB118" si="110">SUM(F110:AA110)</f>
        <v>0</v>
      </c>
      <c r="AC110" s="87" t="s">
        <v>11</v>
      </c>
      <c r="AD110" s="32"/>
      <c r="AE110" s="91">
        <f t="shared" si="59"/>
        <v>0</v>
      </c>
      <c r="AF110" s="62">
        <f t="shared" si="60"/>
        <v>0</v>
      </c>
    </row>
    <row r="111" spans="2:32" s="46" customFormat="1" ht="34.5" customHeight="1" x14ac:dyDescent="0.25">
      <c r="B111" s="141"/>
      <c r="C111" s="131"/>
      <c r="D111" s="122"/>
      <c r="E111" s="124"/>
      <c r="F111" s="110">
        <v>0</v>
      </c>
      <c r="G111" s="110">
        <v>0</v>
      </c>
      <c r="H111" s="110">
        <v>0</v>
      </c>
      <c r="I111" s="110">
        <v>0</v>
      </c>
      <c r="J111" s="110">
        <v>0</v>
      </c>
      <c r="K111" s="110">
        <v>0</v>
      </c>
      <c r="L111" s="110">
        <v>0</v>
      </c>
      <c r="M111" s="110">
        <v>0</v>
      </c>
      <c r="N111" s="110">
        <v>0</v>
      </c>
      <c r="O111" s="110">
        <v>0</v>
      </c>
      <c r="P111" s="113">
        <v>0</v>
      </c>
      <c r="Q111" s="113">
        <v>0</v>
      </c>
      <c r="R111" s="113">
        <v>0</v>
      </c>
      <c r="S111" s="113">
        <v>0</v>
      </c>
      <c r="T111" s="113">
        <v>0</v>
      </c>
      <c r="U111" s="113">
        <v>0</v>
      </c>
      <c r="V111" s="113">
        <v>0</v>
      </c>
      <c r="W111" s="113">
        <v>0</v>
      </c>
      <c r="X111" s="113">
        <v>0</v>
      </c>
      <c r="Y111" s="113">
        <v>0</v>
      </c>
      <c r="Z111" s="113">
        <v>0</v>
      </c>
      <c r="AA111" s="113">
        <v>0</v>
      </c>
      <c r="AB111" s="113">
        <f t="shared" si="110"/>
        <v>0</v>
      </c>
      <c r="AC111" s="87" t="s">
        <v>12</v>
      </c>
      <c r="AD111" s="32"/>
      <c r="AE111" s="91">
        <f t="shared" si="59"/>
        <v>0</v>
      </c>
      <c r="AF111" s="62">
        <f t="shared" si="60"/>
        <v>0</v>
      </c>
    </row>
    <row r="112" spans="2:32" s="46" customFormat="1" ht="34.5" customHeight="1" x14ac:dyDescent="0.25">
      <c r="B112" s="141"/>
      <c r="C112" s="131"/>
      <c r="D112" s="122"/>
      <c r="E112" s="124"/>
      <c r="F112" s="110">
        <v>0</v>
      </c>
      <c r="G112" s="110">
        <v>0</v>
      </c>
      <c r="H112" s="110">
        <v>345.6</v>
      </c>
      <c r="I112" s="110">
        <v>299.89999999999998</v>
      </c>
      <c r="J112" s="110">
        <v>259.10000000000002</v>
      </c>
      <c r="K112" s="110">
        <v>341.4</v>
      </c>
      <c r="L112" s="110">
        <v>345.6</v>
      </c>
      <c r="M112" s="110">
        <v>866.2</v>
      </c>
      <c r="N112" s="110">
        <v>378.8</v>
      </c>
      <c r="O112" s="110">
        <v>779.4</v>
      </c>
      <c r="P112" s="113">
        <v>939.02820999999994</v>
      </c>
      <c r="Q112" s="113">
        <v>1731.5</v>
      </c>
      <c r="R112" s="113">
        <v>2473.5</v>
      </c>
      <c r="S112" s="113">
        <v>2473.5</v>
      </c>
      <c r="T112" s="113">
        <v>2473.5</v>
      </c>
      <c r="U112" s="113">
        <v>2473.5</v>
      </c>
      <c r="V112" s="113">
        <v>2473.5</v>
      </c>
      <c r="W112" s="113">
        <v>2473.5</v>
      </c>
      <c r="X112" s="113">
        <v>2473.5</v>
      </c>
      <c r="Y112" s="113">
        <v>2473.5</v>
      </c>
      <c r="Z112" s="113">
        <v>2473.5</v>
      </c>
      <c r="AA112" s="113">
        <v>2473.5</v>
      </c>
      <c r="AB112" s="113">
        <f t="shared" si="110"/>
        <v>31021.52821</v>
      </c>
      <c r="AC112" s="87" t="s">
        <v>13</v>
      </c>
      <c r="AD112" s="32"/>
      <c r="AE112" s="91">
        <f t="shared" si="59"/>
        <v>16180.52821</v>
      </c>
      <c r="AF112" s="62">
        <f t="shared" si="60"/>
        <v>14841</v>
      </c>
    </row>
    <row r="113" spans="2:32" s="46" customFormat="1" ht="30.75" customHeight="1" x14ac:dyDescent="0.25">
      <c r="B113" s="141"/>
      <c r="C113" s="131"/>
      <c r="D113" s="122"/>
      <c r="E113" s="125"/>
      <c r="F113" s="110">
        <v>0</v>
      </c>
      <c r="G113" s="110">
        <v>0</v>
      </c>
      <c r="H113" s="110">
        <v>0</v>
      </c>
      <c r="I113" s="110">
        <v>0</v>
      </c>
      <c r="J113" s="110">
        <v>0</v>
      </c>
      <c r="K113" s="110">
        <v>0</v>
      </c>
      <c r="L113" s="110">
        <v>0</v>
      </c>
      <c r="M113" s="110">
        <v>0</v>
      </c>
      <c r="N113" s="110">
        <v>0</v>
      </c>
      <c r="O113" s="110">
        <v>0</v>
      </c>
      <c r="P113" s="113">
        <v>0</v>
      </c>
      <c r="Q113" s="113">
        <v>0</v>
      </c>
      <c r="R113" s="113">
        <v>0</v>
      </c>
      <c r="S113" s="113">
        <v>0</v>
      </c>
      <c r="T113" s="113">
        <v>0</v>
      </c>
      <c r="U113" s="113">
        <v>0</v>
      </c>
      <c r="V113" s="113">
        <v>0</v>
      </c>
      <c r="W113" s="113">
        <v>0</v>
      </c>
      <c r="X113" s="113">
        <v>0</v>
      </c>
      <c r="Y113" s="113">
        <v>0</v>
      </c>
      <c r="Z113" s="113">
        <v>0</v>
      </c>
      <c r="AA113" s="113">
        <v>0</v>
      </c>
      <c r="AB113" s="113">
        <f t="shared" si="110"/>
        <v>0</v>
      </c>
      <c r="AC113" s="87" t="s">
        <v>14</v>
      </c>
      <c r="AD113" s="32"/>
      <c r="AE113" s="91">
        <f t="shared" si="59"/>
        <v>0</v>
      </c>
      <c r="AF113" s="62">
        <f t="shared" si="60"/>
        <v>0</v>
      </c>
    </row>
    <row r="114" spans="2:32" s="46" customFormat="1" ht="31.5" x14ac:dyDescent="0.25">
      <c r="B114" s="141"/>
      <c r="C114" s="131"/>
      <c r="D114" s="122"/>
      <c r="E114" s="122" t="s">
        <v>47</v>
      </c>
      <c r="F114" s="110">
        <f>SUM(F115:F118)</f>
        <v>0</v>
      </c>
      <c r="G114" s="110">
        <f t="shared" ref="G114" si="111">SUM(G115:G118)</f>
        <v>0</v>
      </c>
      <c r="H114" s="110">
        <f t="shared" ref="H114" si="112">SUM(H115:H118)</f>
        <v>412</v>
      </c>
      <c r="I114" s="110">
        <f t="shared" ref="I114" si="113">SUM(I115:I118)</f>
        <v>412</v>
      </c>
      <c r="J114" s="110">
        <f t="shared" ref="J114" si="114">SUM(J115:J118)</f>
        <v>693.1</v>
      </c>
      <c r="K114" s="110">
        <f t="shared" ref="K114" si="115">SUM(K115:K118)</f>
        <v>1286</v>
      </c>
      <c r="L114" s="110">
        <f t="shared" ref="L114" si="116">SUM(L115:L118)</f>
        <v>996.7</v>
      </c>
      <c r="M114" s="110">
        <f t="shared" ref="M114" si="117">SUM(M115:M118)</f>
        <v>1512.8</v>
      </c>
      <c r="N114" s="110">
        <f t="shared" ref="N114" si="118">SUM(N115:N118)</f>
        <v>1936.3</v>
      </c>
      <c r="O114" s="110">
        <f t="shared" ref="O114" si="119">SUM(O115:O118)</f>
        <v>3086.3</v>
      </c>
      <c r="P114" s="113">
        <f t="shared" ref="P114:Q114" si="120">SUM(P115:P118)</f>
        <v>3394.9</v>
      </c>
      <c r="Q114" s="113">
        <f t="shared" si="120"/>
        <v>3734.4</v>
      </c>
      <c r="R114" s="113">
        <f t="shared" ref="R114:S114" si="121">SUM(R115:R118)</f>
        <v>4107.8</v>
      </c>
      <c r="S114" s="113">
        <f t="shared" si="121"/>
        <v>4518.6000000000004</v>
      </c>
      <c r="T114" s="113">
        <f t="shared" ref="T114:AA114" si="122">SUM(T115:T118)</f>
        <v>4518.6000000000004</v>
      </c>
      <c r="U114" s="113">
        <f t="shared" si="122"/>
        <v>4518.6000000000004</v>
      </c>
      <c r="V114" s="113">
        <f t="shared" si="122"/>
        <v>4518.6000000000004</v>
      </c>
      <c r="W114" s="113">
        <f t="shared" si="122"/>
        <v>4518.6000000000004</v>
      </c>
      <c r="X114" s="113">
        <f t="shared" si="122"/>
        <v>4518.6000000000004</v>
      </c>
      <c r="Y114" s="113">
        <f t="shared" si="122"/>
        <v>4518.6000000000004</v>
      </c>
      <c r="Z114" s="113">
        <f t="shared" si="122"/>
        <v>4518.6000000000004</v>
      </c>
      <c r="AA114" s="113">
        <f t="shared" si="122"/>
        <v>4518.6000000000004</v>
      </c>
      <c r="AB114" s="113">
        <f>AB115+AB116+AB117+AB118</f>
        <v>62239.69999999999</v>
      </c>
      <c r="AC114" s="87" t="s">
        <v>10</v>
      </c>
      <c r="AD114" s="32"/>
      <c r="AE114" s="91">
        <f t="shared" si="59"/>
        <v>35128.1</v>
      </c>
      <c r="AF114" s="62">
        <f t="shared" si="60"/>
        <v>27111.599999999991</v>
      </c>
    </row>
    <row r="115" spans="2:32" s="46" customFormat="1" ht="30.75" customHeight="1" x14ac:dyDescent="0.25">
      <c r="B115" s="141"/>
      <c r="C115" s="131"/>
      <c r="D115" s="122"/>
      <c r="E115" s="122"/>
      <c r="F115" s="110">
        <v>0</v>
      </c>
      <c r="G115" s="110">
        <v>0</v>
      </c>
      <c r="H115" s="110">
        <v>0</v>
      </c>
      <c r="I115" s="110">
        <v>0</v>
      </c>
      <c r="J115" s="110">
        <v>0</v>
      </c>
      <c r="K115" s="110">
        <v>0</v>
      </c>
      <c r="L115" s="110">
        <v>0</v>
      </c>
      <c r="M115" s="110">
        <v>0</v>
      </c>
      <c r="N115" s="110">
        <v>0</v>
      </c>
      <c r="O115" s="110">
        <v>0</v>
      </c>
      <c r="P115" s="113">
        <v>0</v>
      </c>
      <c r="Q115" s="113">
        <v>0</v>
      </c>
      <c r="R115" s="113">
        <v>0</v>
      </c>
      <c r="S115" s="113">
        <v>0</v>
      </c>
      <c r="T115" s="113">
        <v>0</v>
      </c>
      <c r="U115" s="113">
        <v>0</v>
      </c>
      <c r="V115" s="113">
        <v>0</v>
      </c>
      <c r="W115" s="113">
        <v>0</v>
      </c>
      <c r="X115" s="113">
        <v>0</v>
      </c>
      <c r="Y115" s="113">
        <v>0</v>
      </c>
      <c r="Z115" s="113">
        <v>0</v>
      </c>
      <c r="AA115" s="113">
        <v>0</v>
      </c>
      <c r="AB115" s="113">
        <f t="shared" si="110"/>
        <v>0</v>
      </c>
      <c r="AC115" s="87" t="s">
        <v>11</v>
      </c>
      <c r="AD115" s="32"/>
      <c r="AE115" s="91">
        <f t="shared" si="59"/>
        <v>0</v>
      </c>
      <c r="AF115" s="62">
        <f t="shared" si="60"/>
        <v>0</v>
      </c>
    </row>
    <row r="116" spans="2:32" s="46" customFormat="1" ht="34.5" customHeight="1" x14ac:dyDescent="0.25">
      <c r="B116" s="141"/>
      <c r="C116" s="131"/>
      <c r="D116" s="122"/>
      <c r="E116" s="122"/>
      <c r="F116" s="110">
        <v>0</v>
      </c>
      <c r="G116" s="110">
        <v>0</v>
      </c>
      <c r="H116" s="110">
        <v>0</v>
      </c>
      <c r="I116" s="110">
        <v>0</v>
      </c>
      <c r="J116" s="110">
        <v>0</v>
      </c>
      <c r="K116" s="110">
        <v>0</v>
      </c>
      <c r="L116" s="110">
        <v>0</v>
      </c>
      <c r="M116" s="110">
        <v>0</v>
      </c>
      <c r="N116" s="110">
        <v>0</v>
      </c>
      <c r="O116" s="110">
        <v>0</v>
      </c>
      <c r="P116" s="113">
        <v>0</v>
      </c>
      <c r="Q116" s="113">
        <v>0</v>
      </c>
      <c r="R116" s="113">
        <v>0</v>
      </c>
      <c r="S116" s="113">
        <v>0</v>
      </c>
      <c r="T116" s="113">
        <v>0</v>
      </c>
      <c r="U116" s="113">
        <v>0</v>
      </c>
      <c r="V116" s="113">
        <v>0</v>
      </c>
      <c r="W116" s="113">
        <v>0</v>
      </c>
      <c r="X116" s="113">
        <v>0</v>
      </c>
      <c r="Y116" s="113">
        <v>0</v>
      </c>
      <c r="Z116" s="113">
        <v>0</v>
      </c>
      <c r="AA116" s="113">
        <v>0</v>
      </c>
      <c r="AB116" s="113">
        <f t="shared" si="110"/>
        <v>0</v>
      </c>
      <c r="AC116" s="87" t="s">
        <v>12</v>
      </c>
      <c r="AD116" s="32"/>
      <c r="AE116" s="91">
        <f t="shared" si="59"/>
        <v>0</v>
      </c>
      <c r="AF116" s="62">
        <f t="shared" si="60"/>
        <v>0</v>
      </c>
    </row>
    <row r="117" spans="2:32" s="46" customFormat="1" ht="33.75" customHeight="1" x14ac:dyDescent="0.25">
      <c r="B117" s="141"/>
      <c r="C117" s="131"/>
      <c r="D117" s="122"/>
      <c r="E117" s="122"/>
      <c r="F117" s="110">
        <v>0</v>
      </c>
      <c r="G117" s="110">
        <v>0</v>
      </c>
      <c r="H117" s="110">
        <v>412</v>
      </c>
      <c r="I117" s="110">
        <v>412</v>
      </c>
      <c r="J117" s="110">
        <v>693.1</v>
      </c>
      <c r="K117" s="110">
        <v>1286</v>
      </c>
      <c r="L117" s="110">
        <v>996.7</v>
      </c>
      <c r="M117" s="110">
        <v>1512.8</v>
      </c>
      <c r="N117" s="110">
        <v>1936.3</v>
      </c>
      <c r="O117" s="110">
        <v>3086.3</v>
      </c>
      <c r="P117" s="113">
        <v>3394.9</v>
      </c>
      <c r="Q117" s="113">
        <v>3734.4</v>
      </c>
      <c r="R117" s="113">
        <v>4107.8</v>
      </c>
      <c r="S117" s="113">
        <v>4518.6000000000004</v>
      </c>
      <c r="T117" s="113">
        <v>4518.6000000000004</v>
      </c>
      <c r="U117" s="113">
        <v>4518.6000000000004</v>
      </c>
      <c r="V117" s="113">
        <v>4518.6000000000004</v>
      </c>
      <c r="W117" s="113">
        <v>4518.6000000000004</v>
      </c>
      <c r="X117" s="113">
        <v>4518.6000000000004</v>
      </c>
      <c r="Y117" s="113">
        <v>4518.6000000000004</v>
      </c>
      <c r="Z117" s="113">
        <v>4518.6000000000004</v>
      </c>
      <c r="AA117" s="113">
        <v>4518.6000000000004</v>
      </c>
      <c r="AB117" s="113">
        <f t="shared" si="110"/>
        <v>62239.69999999999</v>
      </c>
      <c r="AC117" s="87" t="s">
        <v>13</v>
      </c>
      <c r="AD117" s="32" t="s">
        <v>209</v>
      </c>
      <c r="AE117" s="91">
        <f t="shared" si="59"/>
        <v>35128.1</v>
      </c>
      <c r="AF117" s="62">
        <f t="shared" si="60"/>
        <v>27111.599999999991</v>
      </c>
    </row>
    <row r="118" spans="2:32" s="46" customFormat="1" ht="29.25" customHeight="1" x14ac:dyDescent="0.25">
      <c r="B118" s="141"/>
      <c r="C118" s="131"/>
      <c r="D118" s="122"/>
      <c r="E118" s="122"/>
      <c r="F118" s="110">
        <v>0</v>
      </c>
      <c r="G118" s="110">
        <v>0</v>
      </c>
      <c r="H118" s="110">
        <v>0</v>
      </c>
      <c r="I118" s="110">
        <v>0</v>
      </c>
      <c r="J118" s="110">
        <v>0</v>
      </c>
      <c r="K118" s="110">
        <v>0</v>
      </c>
      <c r="L118" s="110">
        <v>0</v>
      </c>
      <c r="M118" s="110">
        <v>0</v>
      </c>
      <c r="N118" s="110">
        <v>0</v>
      </c>
      <c r="O118" s="110">
        <v>0</v>
      </c>
      <c r="P118" s="113">
        <v>0</v>
      </c>
      <c r="Q118" s="113">
        <v>0</v>
      </c>
      <c r="R118" s="113">
        <v>0</v>
      </c>
      <c r="S118" s="113">
        <v>0</v>
      </c>
      <c r="T118" s="113">
        <v>0</v>
      </c>
      <c r="U118" s="113">
        <v>0</v>
      </c>
      <c r="V118" s="113">
        <v>0</v>
      </c>
      <c r="W118" s="113">
        <v>0</v>
      </c>
      <c r="X118" s="113">
        <v>0</v>
      </c>
      <c r="Y118" s="113">
        <v>0</v>
      </c>
      <c r="Z118" s="113">
        <v>0</v>
      </c>
      <c r="AA118" s="113">
        <v>0</v>
      </c>
      <c r="AB118" s="113">
        <f t="shared" si="110"/>
        <v>0</v>
      </c>
      <c r="AC118" s="87" t="s">
        <v>14</v>
      </c>
      <c r="AD118" s="32"/>
      <c r="AE118" s="91">
        <f t="shared" si="59"/>
        <v>0</v>
      </c>
      <c r="AF118" s="62">
        <f t="shared" si="60"/>
        <v>0</v>
      </c>
    </row>
    <row r="119" spans="2:32" s="46" customFormat="1" ht="36" customHeight="1" x14ac:dyDescent="0.25">
      <c r="B119" s="122" t="s">
        <v>250</v>
      </c>
      <c r="C119" s="131" t="s">
        <v>19</v>
      </c>
      <c r="D119" s="122" t="s">
        <v>347</v>
      </c>
      <c r="E119" s="122" t="s">
        <v>212</v>
      </c>
      <c r="F119" s="110">
        <f>F120+F121+F122+F123</f>
        <v>23462.5</v>
      </c>
      <c r="G119" s="110">
        <f t="shared" ref="G119:AA119" si="123">G120+G121+G122+G123</f>
        <v>31480</v>
      </c>
      <c r="H119" s="110">
        <f t="shared" si="123"/>
        <v>31381.8</v>
      </c>
      <c r="I119" s="110">
        <f t="shared" si="123"/>
        <v>32605.9</v>
      </c>
      <c r="J119" s="110">
        <f t="shared" si="123"/>
        <v>35935.1</v>
      </c>
      <c r="K119" s="110">
        <f t="shared" si="123"/>
        <v>73043.599999999991</v>
      </c>
      <c r="L119" s="110">
        <f t="shared" si="123"/>
        <v>47580.7</v>
      </c>
      <c r="M119" s="110">
        <f t="shared" si="123"/>
        <v>47819.1</v>
      </c>
      <c r="N119" s="110">
        <f t="shared" si="123"/>
        <v>57260</v>
      </c>
      <c r="O119" s="110">
        <f t="shared" si="123"/>
        <v>52101.9</v>
      </c>
      <c r="P119" s="113">
        <f t="shared" si="123"/>
        <v>51911.080750000001</v>
      </c>
      <c r="Q119" s="113">
        <f t="shared" si="123"/>
        <v>67883.399999999994</v>
      </c>
      <c r="R119" s="113">
        <f t="shared" si="123"/>
        <v>74671.8</v>
      </c>
      <c r="S119" s="113">
        <f t="shared" si="123"/>
        <v>82139</v>
      </c>
      <c r="T119" s="113">
        <f t="shared" si="123"/>
        <v>82139</v>
      </c>
      <c r="U119" s="113">
        <f t="shared" si="123"/>
        <v>82139</v>
      </c>
      <c r="V119" s="113">
        <f t="shared" si="123"/>
        <v>82139</v>
      </c>
      <c r="W119" s="113">
        <f t="shared" si="123"/>
        <v>82139</v>
      </c>
      <c r="X119" s="113">
        <f t="shared" si="123"/>
        <v>82139</v>
      </c>
      <c r="Y119" s="113">
        <f t="shared" si="123"/>
        <v>82139</v>
      </c>
      <c r="Z119" s="113">
        <f t="shared" si="123"/>
        <v>82139</v>
      </c>
      <c r="AA119" s="113">
        <f t="shared" si="123"/>
        <v>82139</v>
      </c>
      <c r="AB119" s="113">
        <f>AB120+AB121+AB122+AB123</f>
        <v>1366387.88075</v>
      </c>
      <c r="AC119" s="87" t="s">
        <v>10</v>
      </c>
      <c r="AD119" s="32"/>
      <c r="AE119" s="91">
        <f t="shared" si="59"/>
        <v>873553.88075000013</v>
      </c>
      <c r="AF119" s="62">
        <f t="shared" si="60"/>
        <v>492833.99999999988</v>
      </c>
    </row>
    <row r="120" spans="2:32" s="46" customFormat="1" ht="30" customHeight="1" x14ac:dyDescent="0.25">
      <c r="B120" s="122"/>
      <c r="C120" s="131"/>
      <c r="D120" s="122"/>
      <c r="E120" s="122"/>
      <c r="F120" s="110">
        <f>F125+F130</f>
        <v>0</v>
      </c>
      <c r="G120" s="110">
        <f t="shared" ref="G120:AA120" si="124">G125+G130</f>
        <v>0</v>
      </c>
      <c r="H120" s="110">
        <f t="shared" si="124"/>
        <v>0</v>
      </c>
      <c r="I120" s="110">
        <f t="shared" si="124"/>
        <v>0</v>
      </c>
      <c r="J120" s="110">
        <f t="shared" si="124"/>
        <v>0</v>
      </c>
      <c r="K120" s="110">
        <f t="shared" si="124"/>
        <v>0</v>
      </c>
      <c r="L120" s="110">
        <f t="shared" si="124"/>
        <v>0</v>
      </c>
      <c r="M120" s="110">
        <f t="shared" si="124"/>
        <v>0</v>
      </c>
      <c r="N120" s="110">
        <f t="shared" si="124"/>
        <v>0</v>
      </c>
      <c r="O120" s="110">
        <f t="shared" si="124"/>
        <v>0</v>
      </c>
      <c r="P120" s="113">
        <f t="shared" si="124"/>
        <v>0</v>
      </c>
      <c r="Q120" s="113">
        <f t="shared" si="124"/>
        <v>0</v>
      </c>
      <c r="R120" s="113">
        <f t="shared" si="124"/>
        <v>0</v>
      </c>
      <c r="S120" s="113">
        <f t="shared" si="124"/>
        <v>0</v>
      </c>
      <c r="T120" s="113">
        <f t="shared" si="124"/>
        <v>0</v>
      </c>
      <c r="U120" s="113">
        <f t="shared" si="124"/>
        <v>0</v>
      </c>
      <c r="V120" s="113">
        <f t="shared" si="124"/>
        <v>0</v>
      </c>
      <c r="W120" s="113">
        <f t="shared" si="124"/>
        <v>0</v>
      </c>
      <c r="X120" s="113">
        <f t="shared" si="124"/>
        <v>0</v>
      </c>
      <c r="Y120" s="113">
        <f t="shared" si="124"/>
        <v>0</v>
      </c>
      <c r="Z120" s="113">
        <f t="shared" si="124"/>
        <v>0</v>
      </c>
      <c r="AA120" s="113">
        <f t="shared" si="124"/>
        <v>0</v>
      </c>
      <c r="AB120" s="113">
        <f>SUM(F120:AA120)</f>
        <v>0</v>
      </c>
      <c r="AC120" s="87" t="s">
        <v>11</v>
      </c>
      <c r="AD120" s="32"/>
      <c r="AE120" s="91">
        <f t="shared" si="59"/>
        <v>0</v>
      </c>
      <c r="AF120" s="62">
        <f t="shared" si="60"/>
        <v>0</v>
      </c>
    </row>
    <row r="121" spans="2:32" s="46" customFormat="1" ht="36" customHeight="1" x14ac:dyDescent="0.25">
      <c r="B121" s="122"/>
      <c r="C121" s="131"/>
      <c r="D121" s="122"/>
      <c r="E121" s="122"/>
      <c r="F121" s="110">
        <f>F126+F131</f>
        <v>0</v>
      </c>
      <c r="G121" s="110">
        <f t="shared" ref="G121:AA121" si="125">G126+G131</f>
        <v>0</v>
      </c>
      <c r="H121" s="110">
        <f t="shared" si="125"/>
        <v>0</v>
      </c>
      <c r="I121" s="110">
        <f t="shared" si="125"/>
        <v>0</v>
      </c>
      <c r="J121" s="110">
        <f t="shared" si="125"/>
        <v>0</v>
      </c>
      <c r="K121" s="110">
        <f t="shared" si="125"/>
        <v>64473.2</v>
      </c>
      <c r="L121" s="110">
        <f t="shared" si="125"/>
        <v>0</v>
      </c>
      <c r="M121" s="110">
        <f t="shared" si="125"/>
        <v>0</v>
      </c>
      <c r="N121" s="110">
        <f t="shared" si="125"/>
        <v>0</v>
      </c>
      <c r="O121" s="110">
        <f t="shared" si="125"/>
        <v>0</v>
      </c>
      <c r="P121" s="113">
        <f t="shared" si="125"/>
        <v>0</v>
      </c>
      <c r="Q121" s="113">
        <f t="shared" si="125"/>
        <v>0</v>
      </c>
      <c r="R121" s="113">
        <f t="shared" si="125"/>
        <v>0</v>
      </c>
      <c r="S121" s="113">
        <f t="shared" si="125"/>
        <v>0</v>
      </c>
      <c r="T121" s="113">
        <f t="shared" si="125"/>
        <v>0</v>
      </c>
      <c r="U121" s="113">
        <f t="shared" si="125"/>
        <v>0</v>
      </c>
      <c r="V121" s="113">
        <f t="shared" si="125"/>
        <v>0</v>
      </c>
      <c r="W121" s="113">
        <f t="shared" si="125"/>
        <v>0</v>
      </c>
      <c r="X121" s="113">
        <f t="shared" si="125"/>
        <v>0</v>
      </c>
      <c r="Y121" s="113">
        <f t="shared" si="125"/>
        <v>0</v>
      </c>
      <c r="Z121" s="113">
        <f t="shared" si="125"/>
        <v>0</v>
      </c>
      <c r="AA121" s="113">
        <f t="shared" si="125"/>
        <v>0</v>
      </c>
      <c r="AB121" s="113">
        <f t="shared" ref="AB121:AB123" si="126">SUM(F121:AA121)</f>
        <v>64473.2</v>
      </c>
      <c r="AC121" s="87" t="s">
        <v>12</v>
      </c>
      <c r="AD121" s="32"/>
      <c r="AE121" s="91">
        <f t="shared" si="59"/>
        <v>64473.2</v>
      </c>
      <c r="AF121" s="62">
        <f t="shared" si="60"/>
        <v>0</v>
      </c>
    </row>
    <row r="122" spans="2:32" s="46" customFormat="1" ht="36" customHeight="1" x14ac:dyDescent="0.25">
      <c r="B122" s="129"/>
      <c r="C122" s="131"/>
      <c r="D122" s="122"/>
      <c r="E122" s="122"/>
      <c r="F122" s="110">
        <f>F127+F132</f>
        <v>23462.5</v>
      </c>
      <c r="G122" s="110">
        <f t="shared" ref="G122:AA122" si="127">G127+G132</f>
        <v>31480</v>
      </c>
      <c r="H122" s="110">
        <f t="shared" si="127"/>
        <v>31381.8</v>
      </c>
      <c r="I122" s="110">
        <f t="shared" si="127"/>
        <v>32605.9</v>
      </c>
      <c r="J122" s="110">
        <f t="shared" si="127"/>
        <v>35935.1</v>
      </c>
      <c r="K122" s="110">
        <f t="shared" si="127"/>
        <v>8570.4</v>
      </c>
      <c r="L122" s="110">
        <f t="shared" si="127"/>
        <v>47580.7</v>
      </c>
      <c r="M122" s="110">
        <f t="shared" si="127"/>
        <v>47819.1</v>
      </c>
      <c r="N122" s="110">
        <f t="shared" si="127"/>
        <v>57260</v>
      </c>
      <c r="O122" s="110">
        <f t="shared" si="127"/>
        <v>52101.9</v>
      </c>
      <c r="P122" s="113">
        <f t="shared" si="127"/>
        <v>51911.080750000001</v>
      </c>
      <c r="Q122" s="113">
        <f t="shared" si="127"/>
        <v>67883.399999999994</v>
      </c>
      <c r="R122" s="113">
        <f t="shared" si="127"/>
        <v>74671.8</v>
      </c>
      <c r="S122" s="113">
        <f t="shared" si="127"/>
        <v>82139</v>
      </c>
      <c r="T122" s="113">
        <f t="shared" si="127"/>
        <v>82139</v>
      </c>
      <c r="U122" s="113">
        <f t="shared" si="127"/>
        <v>82139</v>
      </c>
      <c r="V122" s="113">
        <f t="shared" si="127"/>
        <v>82139</v>
      </c>
      <c r="W122" s="113">
        <f t="shared" si="127"/>
        <v>82139</v>
      </c>
      <c r="X122" s="113">
        <f t="shared" si="127"/>
        <v>82139</v>
      </c>
      <c r="Y122" s="113">
        <f t="shared" si="127"/>
        <v>82139</v>
      </c>
      <c r="Z122" s="113">
        <f t="shared" si="127"/>
        <v>82139</v>
      </c>
      <c r="AA122" s="113">
        <f t="shared" si="127"/>
        <v>82139</v>
      </c>
      <c r="AB122" s="113">
        <f t="shared" si="126"/>
        <v>1301914.6807500001</v>
      </c>
      <c r="AC122" s="87" t="s">
        <v>13</v>
      </c>
      <c r="AD122" s="32" t="s">
        <v>208</v>
      </c>
      <c r="AE122" s="91">
        <f t="shared" si="59"/>
        <v>809080.68075000006</v>
      </c>
      <c r="AF122" s="62">
        <f t="shared" si="60"/>
        <v>492834</v>
      </c>
    </row>
    <row r="123" spans="2:32" s="46" customFormat="1" ht="29.25" customHeight="1" x14ac:dyDescent="0.25">
      <c r="B123" s="83"/>
      <c r="C123" s="131"/>
      <c r="D123" s="122"/>
      <c r="E123" s="122"/>
      <c r="F123" s="110">
        <f>F128+F133</f>
        <v>0</v>
      </c>
      <c r="G123" s="110">
        <f t="shared" ref="G123:AA123" si="128">G128+G133</f>
        <v>0</v>
      </c>
      <c r="H123" s="110">
        <f t="shared" si="128"/>
        <v>0</v>
      </c>
      <c r="I123" s="110">
        <f t="shared" si="128"/>
        <v>0</v>
      </c>
      <c r="J123" s="110">
        <f t="shared" si="128"/>
        <v>0</v>
      </c>
      <c r="K123" s="110">
        <f t="shared" si="128"/>
        <v>0</v>
      </c>
      <c r="L123" s="110">
        <f t="shared" si="128"/>
        <v>0</v>
      </c>
      <c r="M123" s="110">
        <f t="shared" si="128"/>
        <v>0</v>
      </c>
      <c r="N123" s="110">
        <f t="shared" si="128"/>
        <v>0</v>
      </c>
      <c r="O123" s="110">
        <f t="shared" si="128"/>
        <v>0</v>
      </c>
      <c r="P123" s="113">
        <f t="shared" si="128"/>
        <v>0</v>
      </c>
      <c r="Q123" s="113">
        <f t="shared" si="128"/>
        <v>0</v>
      </c>
      <c r="R123" s="113">
        <f t="shared" si="128"/>
        <v>0</v>
      </c>
      <c r="S123" s="113">
        <f t="shared" si="128"/>
        <v>0</v>
      </c>
      <c r="T123" s="113">
        <f t="shared" si="128"/>
        <v>0</v>
      </c>
      <c r="U123" s="113">
        <f t="shared" si="128"/>
        <v>0</v>
      </c>
      <c r="V123" s="113">
        <f t="shared" si="128"/>
        <v>0</v>
      </c>
      <c r="W123" s="113">
        <f t="shared" si="128"/>
        <v>0</v>
      </c>
      <c r="X123" s="113">
        <f t="shared" si="128"/>
        <v>0</v>
      </c>
      <c r="Y123" s="113">
        <f t="shared" si="128"/>
        <v>0</v>
      </c>
      <c r="Z123" s="113">
        <f t="shared" si="128"/>
        <v>0</v>
      </c>
      <c r="AA123" s="113">
        <f t="shared" si="128"/>
        <v>0</v>
      </c>
      <c r="AB123" s="113">
        <f t="shared" si="126"/>
        <v>0</v>
      </c>
      <c r="AC123" s="87" t="s">
        <v>14</v>
      </c>
      <c r="AD123" s="32"/>
      <c r="AE123" s="91">
        <f t="shared" si="59"/>
        <v>0</v>
      </c>
      <c r="AF123" s="62">
        <f t="shared" si="60"/>
        <v>0</v>
      </c>
    </row>
    <row r="124" spans="2:32" s="46" customFormat="1" ht="34.5" customHeight="1" x14ac:dyDescent="0.25">
      <c r="B124" s="116"/>
      <c r="C124" s="131"/>
      <c r="D124" s="122" t="s">
        <v>244</v>
      </c>
      <c r="E124" s="122" t="s">
        <v>16</v>
      </c>
      <c r="F124" s="110">
        <f>F125+F126+F127+F128</f>
        <v>23462.5</v>
      </c>
      <c r="G124" s="110">
        <f t="shared" ref="G124:AA124" si="129">G125+G126+G127+G128</f>
        <v>31480</v>
      </c>
      <c r="H124" s="110">
        <f t="shared" si="129"/>
        <v>31381.8</v>
      </c>
      <c r="I124" s="110">
        <f t="shared" si="129"/>
        <v>32605.9</v>
      </c>
      <c r="J124" s="110">
        <f t="shared" si="129"/>
        <v>35935.1</v>
      </c>
      <c r="K124" s="110">
        <f t="shared" si="129"/>
        <v>73043.599999999991</v>
      </c>
      <c r="L124" s="110">
        <f t="shared" si="129"/>
        <v>47580.7</v>
      </c>
      <c r="M124" s="110">
        <f t="shared" si="129"/>
        <v>47819.1</v>
      </c>
      <c r="N124" s="110">
        <f t="shared" si="129"/>
        <v>57260</v>
      </c>
      <c r="O124" s="110">
        <f t="shared" si="129"/>
        <v>0</v>
      </c>
      <c r="P124" s="113">
        <f t="shared" si="129"/>
        <v>0</v>
      </c>
      <c r="Q124" s="113">
        <f t="shared" si="129"/>
        <v>0</v>
      </c>
      <c r="R124" s="113">
        <f t="shared" si="129"/>
        <v>0</v>
      </c>
      <c r="S124" s="113">
        <f t="shared" si="129"/>
        <v>0</v>
      </c>
      <c r="T124" s="113">
        <f t="shared" si="129"/>
        <v>0</v>
      </c>
      <c r="U124" s="113">
        <f t="shared" si="129"/>
        <v>0</v>
      </c>
      <c r="V124" s="113">
        <f t="shared" si="129"/>
        <v>0</v>
      </c>
      <c r="W124" s="113">
        <f t="shared" si="129"/>
        <v>0</v>
      </c>
      <c r="X124" s="113">
        <f t="shared" si="129"/>
        <v>0</v>
      </c>
      <c r="Y124" s="113">
        <f t="shared" si="129"/>
        <v>0</v>
      </c>
      <c r="Z124" s="113">
        <f t="shared" si="129"/>
        <v>0</v>
      </c>
      <c r="AA124" s="113">
        <f t="shared" si="129"/>
        <v>0</v>
      </c>
      <c r="AB124" s="113">
        <f>AB125+AB126+AB127+AB128</f>
        <v>380568.7</v>
      </c>
      <c r="AC124" s="87" t="s">
        <v>10</v>
      </c>
      <c r="AD124" s="32"/>
      <c r="AE124" s="91">
        <f t="shared" si="59"/>
        <v>380568.7</v>
      </c>
      <c r="AF124" s="62">
        <f t="shared" si="60"/>
        <v>0</v>
      </c>
    </row>
    <row r="125" spans="2:32" s="46" customFormat="1" ht="33.75" customHeight="1" x14ac:dyDescent="0.25">
      <c r="B125" s="116"/>
      <c r="C125" s="131"/>
      <c r="D125" s="122"/>
      <c r="E125" s="122"/>
      <c r="F125" s="110">
        <v>0</v>
      </c>
      <c r="G125" s="110">
        <v>0</v>
      </c>
      <c r="H125" s="110">
        <v>0</v>
      </c>
      <c r="I125" s="110">
        <v>0</v>
      </c>
      <c r="J125" s="110">
        <v>0</v>
      </c>
      <c r="K125" s="110">
        <v>0</v>
      </c>
      <c r="L125" s="110">
        <v>0</v>
      </c>
      <c r="M125" s="110">
        <v>0</v>
      </c>
      <c r="N125" s="110">
        <v>0</v>
      </c>
      <c r="O125" s="110">
        <v>0</v>
      </c>
      <c r="P125" s="113">
        <v>0</v>
      </c>
      <c r="Q125" s="113">
        <v>0</v>
      </c>
      <c r="R125" s="113">
        <v>0</v>
      </c>
      <c r="S125" s="113">
        <v>0</v>
      </c>
      <c r="T125" s="113">
        <v>0</v>
      </c>
      <c r="U125" s="113">
        <v>0</v>
      </c>
      <c r="V125" s="113">
        <v>0</v>
      </c>
      <c r="W125" s="113">
        <v>0</v>
      </c>
      <c r="X125" s="113">
        <v>0</v>
      </c>
      <c r="Y125" s="113">
        <v>0</v>
      </c>
      <c r="Z125" s="113">
        <v>0</v>
      </c>
      <c r="AA125" s="113">
        <v>0</v>
      </c>
      <c r="AB125" s="113">
        <f>SUM(F125:AA125)</f>
        <v>0</v>
      </c>
      <c r="AC125" s="87" t="s">
        <v>11</v>
      </c>
      <c r="AD125" s="32"/>
      <c r="AE125" s="91">
        <f t="shared" si="59"/>
        <v>0</v>
      </c>
      <c r="AF125" s="62">
        <f t="shared" si="60"/>
        <v>0</v>
      </c>
    </row>
    <row r="126" spans="2:32" s="46" customFormat="1" ht="33.75" customHeight="1" x14ac:dyDescent="0.25">
      <c r="B126" s="116"/>
      <c r="C126" s="131"/>
      <c r="D126" s="122"/>
      <c r="E126" s="122"/>
      <c r="F126" s="110">
        <v>0</v>
      </c>
      <c r="G126" s="110">
        <v>0</v>
      </c>
      <c r="H126" s="110">
        <v>0</v>
      </c>
      <c r="I126" s="110">
        <v>0</v>
      </c>
      <c r="J126" s="110">
        <v>0</v>
      </c>
      <c r="K126" s="110">
        <v>64473.2</v>
      </c>
      <c r="L126" s="110">
        <v>0</v>
      </c>
      <c r="M126" s="110">
        <v>0</v>
      </c>
      <c r="N126" s="110">
        <v>0</v>
      </c>
      <c r="O126" s="110">
        <v>0</v>
      </c>
      <c r="P126" s="113">
        <v>0</v>
      </c>
      <c r="Q126" s="113">
        <v>0</v>
      </c>
      <c r="R126" s="113">
        <v>0</v>
      </c>
      <c r="S126" s="113">
        <v>0</v>
      </c>
      <c r="T126" s="113">
        <v>0</v>
      </c>
      <c r="U126" s="113">
        <v>0</v>
      </c>
      <c r="V126" s="113">
        <v>0</v>
      </c>
      <c r="W126" s="113">
        <v>0</v>
      </c>
      <c r="X126" s="113">
        <v>0</v>
      </c>
      <c r="Y126" s="113">
        <v>0</v>
      </c>
      <c r="Z126" s="113">
        <v>0</v>
      </c>
      <c r="AA126" s="113">
        <v>0</v>
      </c>
      <c r="AB126" s="113">
        <f t="shared" ref="AB126:AB128" si="130">SUM(F126:AA126)</f>
        <v>64473.2</v>
      </c>
      <c r="AC126" s="87" t="s">
        <v>12</v>
      </c>
      <c r="AD126" s="32"/>
      <c r="AE126" s="91">
        <f t="shared" si="59"/>
        <v>64473.2</v>
      </c>
      <c r="AF126" s="62">
        <f t="shared" si="60"/>
        <v>0</v>
      </c>
    </row>
    <row r="127" spans="2:32" s="46" customFormat="1" ht="36" customHeight="1" x14ac:dyDescent="0.25">
      <c r="B127" s="116"/>
      <c r="C127" s="131"/>
      <c r="D127" s="122"/>
      <c r="E127" s="122"/>
      <c r="F127" s="110">
        <v>23462.5</v>
      </c>
      <c r="G127" s="110">
        <v>31480</v>
      </c>
      <c r="H127" s="110">
        <v>31381.8</v>
      </c>
      <c r="I127" s="110">
        <v>32605.9</v>
      </c>
      <c r="J127" s="110">
        <v>35935.1</v>
      </c>
      <c r="K127" s="110">
        <v>8570.4</v>
      </c>
      <c r="L127" s="110">
        <v>47580.7</v>
      </c>
      <c r="M127" s="110">
        <v>47819.1</v>
      </c>
      <c r="N127" s="110">
        <v>57260</v>
      </c>
      <c r="O127" s="110"/>
      <c r="P127" s="113">
        <v>0</v>
      </c>
      <c r="Q127" s="113">
        <v>0</v>
      </c>
      <c r="R127" s="113">
        <v>0</v>
      </c>
      <c r="S127" s="113">
        <v>0</v>
      </c>
      <c r="T127" s="113">
        <v>0</v>
      </c>
      <c r="U127" s="113">
        <v>0</v>
      </c>
      <c r="V127" s="113">
        <v>0</v>
      </c>
      <c r="W127" s="113">
        <v>0</v>
      </c>
      <c r="X127" s="113">
        <v>0</v>
      </c>
      <c r="Y127" s="113">
        <v>0</v>
      </c>
      <c r="Z127" s="113">
        <v>0</v>
      </c>
      <c r="AA127" s="113">
        <v>0</v>
      </c>
      <c r="AB127" s="113">
        <f t="shared" si="130"/>
        <v>316095.5</v>
      </c>
      <c r="AC127" s="87" t="s">
        <v>13</v>
      </c>
      <c r="AD127" s="32" t="s">
        <v>208</v>
      </c>
      <c r="AE127" s="91">
        <f t="shared" si="59"/>
        <v>316095.5</v>
      </c>
      <c r="AF127" s="62">
        <f t="shared" si="60"/>
        <v>0</v>
      </c>
    </row>
    <row r="128" spans="2:32" s="46" customFormat="1" ht="36" customHeight="1" x14ac:dyDescent="0.25">
      <c r="B128" s="116"/>
      <c r="C128" s="131"/>
      <c r="D128" s="122"/>
      <c r="E128" s="122"/>
      <c r="F128" s="110">
        <v>0</v>
      </c>
      <c r="G128" s="110">
        <v>0</v>
      </c>
      <c r="H128" s="110">
        <v>0</v>
      </c>
      <c r="I128" s="110">
        <v>0</v>
      </c>
      <c r="J128" s="110">
        <v>0</v>
      </c>
      <c r="K128" s="110">
        <v>0</v>
      </c>
      <c r="L128" s="110">
        <v>0</v>
      </c>
      <c r="M128" s="110">
        <v>0</v>
      </c>
      <c r="N128" s="110">
        <v>0</v>
      </c>
      <c r="O128" s="110">
        <v>0</v>
      </c>
      <c r="P128" s="113">
        <v>0</v>
      </c>
      <c r="Q128" s="113">
        <v>0</v>
      </c>
      <c r="R128" s="113">
        <v>0</v>
      </c>
      <c r="S128" s="113">
        <v>0</v>
      </c>
      <c r="T128" s="113">
        <v>0</v>
      </c>
      <c r="U128" s="113">
        <v>0</v>
      </c>
      <c r="V128" s="113">
        <v>0</v>
      </c>
      <c r="W128" s="113">
        <v>0</v>
      </c>
      <c r="X128" s="113">
        <v>0</v>
      </c>
      <c r="Y128" s="113">
        <v>0</v>
      </c>
      <c r="Z128" s="113">
        <v>0</v>
      </c>
      <c r="AA128" s="113">
        <v>0</v>
      </c>
      <c r="AB128" s="113">
        <f t="shared" si="130"/>
        <v>0</v>
      </c>
      <c r="AC128" s="87" t="s">
        <v>14</v>
      </c>
      <c r="AD128" s="32"/>
      <c r="AE128" s="91">
        <f t="shared" si="59"/>
        <v>0</v>
      </c>
      <c r="AF128" s="62">
        <f t="shared" si="60"/>
        <v>0</v>
      </c>
    </row>
    <row r="129" spans="2:32" s="46" customFormat="1" ht="36" customHeight="1" x14ac:dyDescent="0.25">
      <c r="B129" s="116"/>
      <c r="C129" s="131"/>
      <c r="D129" s="129" t="s">
        <v>350</v>
      </c>
      <c r="E129" s="122" t="s">
        <v>213</v>
      </c>
      <c r="F129" s="110">
        <f>F130+F131+F132+F133</f>
        <v>0</v>
      </c>
      <c r="G129" s="110">
        <f t="shared" ref="G129:AA129" si="131">G130+G131+G132+G133</f>
        <v>0</v>
      </c>
      <c r="H129" s="110">
        <f t="shared" si="131"/>
        <v>0</v>
      </c>
      <c r="I129" s="110">
        <f t="shared" si="131"/>
        <v>0</v>
      </c>
      <c r="J129" s="110">
        <f t="shared" si="131"/>
        <v>0</v>
      </c>
      <c r="K129" s="110">
        <f t="shared" si="131"/>
        <v>0</v>
      </c>
      <c r="L129" s="110">
        <f t="shared" si="131"/>
        <v>0</v>
      </c>
      <c r="M129" s="110">
        <f t="shared" si="131"/>
        <v>0</v>
      </c>
      <c r="N129" s="110">
        <f t="shared" si="131"/>
        <v>0</v>
      </c>
      <c r="O129" s="110">
        <f t="shared" si="131"/>
        <v>52101.9</v>
      </c>
      <c r="P129" s="113">
        <f t="shared" si="131"/>
        <v>51911.080750000001</v>
      </c>
      <c r="Q129" s="113">
        <f t="shared" si="131"/>
        <v>67883.399999999994</v>
      </c>
      <c r="R129" s="113">
        <f t="shared" si="131"/>
        <v>74671.8</v>
      </c>
      <c r="S129" s="113">
        <f t="shared" si="131"/>
        <v>82139</v>
      </c>
      <c r="T129" s="113">
        <f t="shared" si="131"/>
        <v>82139</v>
      </c>
      <c r="U129" s="113">
        <f t="shared" si="131"/>
        <v>82139</v>
      </c>
      <c r="V129" s="113">
        <f t="shared" si="131"/>
        <v>82139</v>
      </c>
      <c r="W129" s="113">
        <f t="shared" si="131"/>
        <v>82139</v>
      </c>
      <c r="X129" s="113">
        <f t="shared" si="131"/>
        <v>82139</v>
      </c>
      <c r="Y129" s="113">
        <f t="shared" si="131"/>
        <v>82139</v>
      </c>
      <c r="Z129" s="113">
        <f t="shared" si="131"/>
        <v>82139</v>
      </c>
      <c r="AA129" s="113">
        <f t="shared" si="131"/>
        <v>82139</v>
      </c>
      <c r="AB129" s="113">
        <f>AB130+AB131+AB132+AB133</f>
        <v>985819.18075000006</v>
      </c>
      <c r="AC129" s="87" t="s">
        <v>10</v>
      </c>
      <c r="AD129" s="32"/>
      <c r="AE129" s="91">
        <f t="shared" si="59"/>
        <v>492985.18075</v>
      </c>
      <c r="AF129" s="62">
        <f t="shared" si="60"/>
        <v>492834.00000000006</v>
      </c>
    </row>
    <row r="130" spans="2:32" s="46" customFormat="1" ht="36" customHeight="1" x14ac:dyDescent="0.25">
      <c r="B130" s="116"/>
      <c r="C130" s="131"/>
      <c r="D130" s="124"/>
      <c r="E130" s="122"/>
      <c r="F130" s="110">
        <v>0</v>
      </c>
      <c r="G130" s="110">
        <v>0</v>
      </c>
      <c r="H130" s="110">
        <v>0</v>
      </c>
      <c r="I130" s="110">
        <v>0</v>
      </c>
      <c r="J130" s="110">
        <v>0</v>
      </c>
      <c r="K130" s="110">
        <v>0</v>
      </c>
      <c r="L130" s="110">
        <v>0</v>
      </c>
      <c r="M130" s="110">
        <v>0</v>
      </c>
      <c r="N130" s="110">
        <v>0</v>
      </c>
      <c r="O130" s="110">
        <v>0</v>
      </c>
      <c r="P130" s="113">
        <v>0</v>
      </c>
      <c r="Q130" s="113">
        <v>0</v>
      </c>
      <c r="R130" s="113">
        <v>0</v>
      </c>
      <c r="S130" s="113">
        <v>0</v>
      </c>
      <c r="T130" s="113">
        <v>0</v>
      </c>
      <c r="U130" s="113">
        <v>0</v>
      </c>
      <c r="V130" s="113">
        <v>0</v>
      </c>
      <c r="W130" s="113">
        <v>0</v>
      </c>
      <c r="X130" s="113">
        <v>0</v>
      </c>
      <c r="Y130" s="113">
        <v>0</v>
      </c>
      <c r="Z130" s="113">
        <v>0</v>
      </c>
      <c r="AA130" s="113">
        <v>0</v>
      </c>
      <c r="AB130" s="113">
        <f>SUM(F130:AA130)</f>
        <v>0</v>
      </c>
      <c r="AC130" s="87" t="s">
        <v>11</v>
      </c>
      <c r="AD130" s="32"/>
      <c r="AE130" s="91">
        <f t="shared" si="59"/>
        <v>0</v>
      </c>
      <c r="AF130" s="62">
        <f t="shared" si="60"/>
        <v>0</v>
      </c>
    </row>
    <row r="131" spans="2:32" s="46" customFormat="1" ht="36" customHeight="1" x14ac:dyDescent="0.25">
      <c r="B131" s="116"/>
      <c r="C131" s="131"/>
      <c r="D131" s="124"/>
      <c r="E131" s="122"/>
      <c r="F131" s="110">
        <v>0</v>
      </c>
      <c r="G131" s="110">
        <v>0</v>
      </c>
      <c r="H131" s="110">
        <v>0</v>
      </c>
      <c r="I131" s="110">
        <v>0</v>
      </c>
      <c r="J131" s="110">
        <v>0</v>
      </c>
      <c r="K131" s="110"/>
      <c r="L131" s="110">
        <v>0</v>
      </c>
      <c r="M131" s="110">
        <v>0</v>
      </c>
      <c r="N131" s="110">
        <v>0</v>
      </c>
      <c r="O131" s="110">
        <v>0</v>
      </c>
      <c r="P131" s="113">
        <v>0</v>
      </c>
      <c r="Q131" s="113">
        <v>0</v>
      </c>
      <c r="R131" s="113">
        <v>0</v>
      </c>
      <c r="S131" s="113">
        <v>0</v>
      </c>
      <c r="T131" s="113">
        <v>0</v>
      </c>
      <c r="U131" s="113">
        <v>0</v>
      </c>
      <c r="V131" s="113">
        <v>0</v>
      </c>
      <c r="W131" s="113">
        <v>0</v>
      </c>
      <c r="X131" s="113">
        <v>0</v>
      </c>
      <c r="Y131" s="113">
        <v>0</v>
      </c>
      <c r="Z131" s="113">
        <v>0</v>
      </c>
      <c r="AA131" s="113">
        <v>0</v>
      </c>
      <c r="AB131" s="113">
        <f t="shared" ref="AB131:AB133" si="132">SUM(F131:AA131)</f>
        <v>0</v>
      </c>
      <c r="AC131" s="87" t="s">
        <v>12</v>
      </c>
      <c r="AD131" s="32"/>
      <c r="AE131" s="91">
        <f t="shared" si="59"/>
        <v>0</v>
      </c>
      <c r="AF131" s="62">
        <f t="shared" si="60"/>
        <v>0</v>
      </c>
    </row>
    <row r="132" spans="2:32" s="46" customFormat="1" ht="36" customHeight="1" x14ac:dyDescent="0.25">
      <c r="B132" s="116"/>
      <c r="C132" s="131"/>
      <c r="D132" s="124"/>
      <c r="E132" s="122"/>
      <c r="F132" s="110">
        <v>0</v>
      </c>
      <c r="G132" s="110">
        <v>0</v>
      </c>
      <c r="H132" s="110">
        <v>0</v>
      </c>
      <c r="I132" s="110">
        <v>0</v>
      </c>
      <c r="J132" s="110">
        <v>0</v>
      </c>
      <c r="K132" s="110">
        <v>0</v>
      </c>
      <c r="L132" s="110">
        <v>0</v>
      </c>
      <c r="M132" s="110">
        <v>0</v>
      </c>
      <c r="N132" s="110">
        <v>0</v>
      </c>
      <c r="O132" s="110">
        <v>52101.9</v>
      </c>
      <c r="P132" s="113">
        <v>51911.080750000001</v>
      </c>
      <c r="Q132" s="113">
        <v>67883.399999999994</v>
      </c>
      <c r="R132" s="113">
        <v>74671.8</v>
      </c>
      <c r="S132" s="113">
        <v>82139</v>
      </c>
      <c r="T132" s="113">
        <v>82139</v>
      </c>
      <c r="U132" s="113">
        <v>82139</v>
      </c>
      <c r="V132" s="113">
        <v>82139</v>
      </c>
      <c r="W132" s="113">
        <v>82139</v>
      </c>
      <c r="X132" s="113">
        <v>82139</v>
      </c>
      <c r="Y132" s="113">
        <v>82139</v>
      </c>
      <c r="Z132" s="113">
        <v>82139</v>
      </c>
      <c r="AA132" s="113">
        <v>82139</v>
      </c>
      <c r="AB132" s="113">
        <f t="shared" si="132"/>
        <v>985819.18075000006</v>
      </c>
      <c r="AC132" s="87" t="s">
        <v>13</v>
      </c>
      <c r="AD132" s="32" t="s">
        <v>208</v>
      </c>
      <c r="AE132" s="91">
        <f t="shared" si="59"/>
        <v>492985.18075</v>
      </c>
      <c r="AF132" s="62">
        <f t="shared" si="60"/>
        <v>492834.00000000006</v>
      </c>
    </row>
    <row r="133" spans="2:32" s="46" customFormat="1" ht="36" customHeight="1" x14ac:dyDescent="0.25">
      <c r="B133" s="117"/>
      <c r="C133" s="131"/>
      <c r="D133" s="125"/>
      <c r="E133" s="122"/>
      <c r="F133" s="110">
        <v>0</v>
      </c>
      <c r="G133" s="110">
        <v>0</v>
      </c>
      <c r="H133" s="110">
        <v>0</v>
      </c>
      <c r="I133" s="110">
        <v>0</v>
      </c>
      <c r="J133" s="110">
        <v>0</v>
      </c>
      <c r="K133" s="110">
        <v>0</v>
      </c>
      <c r="L133" s="110">
        <v>0</v>
      </c>
      <c r="M133" s="110">
        <v>0</v>
      </c>
      <c r="N133" s="110">
        <v>0</v>
      </c>
      <c r="O133" s="110">
        <v>0</v>
      </c>
      <c r="P133" s="113">
        <v>0</v>
      </c>
      <c r="Q133" s="113">
        <v>0</v>
      </c>
      <c r="R133" s="113">
        <v>0</v>
      </c>
      <c r="S133" s="113">
        <v>0</v>
      </c>
      <c r="T133" s="113">
        <v>0</v>
      </c>
      <c r="U133" s="113">
        <v>0</v>
      </c>
      <c r="V133" s="113">
        <v>0</v>
      </c>
      <c r="W133" s="113">
        <v>0</v>
      </c>
      <c r="X133" s="113">
        <v>0</v>
      </c>
      <c r="Y133" s="113">
        <v>0</v>
      </c>
      <c r="Z133" s="113">
        <v>0</v>
      </c>
      <c r="AA133" s="113">
        <v>0</v>
      </c>
      <c r="AB133" s="113">
        <f t="shared" si="132"/>
        <v>0</v>
      </c>
      <c r="AC133" s="87" t="s">
        <v>14</v>
      </c>
      <c r="AD133" s="32"/>
      <c r="AE133" s="91">
        <f t="shared" si="59"/>
        <v>0</v>
      </c>
      <c r="AF133" s="62">
        <f t="shared" si="60"/>
        <v>0</v>
      </c>
    </row>
    <row r="134" spans="2:32" s="46" customFormat="1" ht="33.75" customHeight="1" x14ac:dyDescent="0.25">
      <c r="B134" s="141" t="s">
        <v>251</v>
      </c>
      <c r="C134" s="141" t="s">
        <v>357</v>
      </c>
      <c r="D134" s="129" t="s">
        <v>347</v>
      </c>
      <c r="E134" s="122" t="s">
        <v>212</v>
      </c>
      <c r="F134" s="110">
        <f>F135+F136+F137+F138</f>
        <v>1449</v>
      </c>
      <c r="G134" s="110">
        <f t="shared" ref="G134:AA134" si="133">G135+G136+G137+G138</f>
        <v>771</v>
      </c>
      <c r="H134" s="110">
        <f t="shared" si="133"/>
        <v>1472.6</v>
      </c>
      <c r="I134" s="110">
        <f t="shared" si="133"/>
        <v>750</v>
      </c>
      <c r="J134" s="110">
        <f t="shared" si="133"/>
        <v>137.1</v>
      </c>
      <c r="K134" s="110">
        <f t="shared" si="133"/>
        <v>236.1</v>
      </c>
      <c r="L134" s="110">
        <f t="shared" si="133"/>
        <v>172.1</v>
      </c>
      <c r="M134" s="110">
        <f t="shared" si="133"/>
        <v>675</v>
      </c>
      <c r="N134" s="110">
        <f t="shared" si="133"/>
        <v>820</v>
      </c>
      <c r="O134" s="110">
        <f t="shared" si="133"/>
        <v>598.6</v>
      </c>
      <c r="P134" s="113">
        <f t="shared" si="133"/>
        <v>692.29319999999996</v>
      </c>
      <c r="Q134" s="113">
        <f t="shared" si="133"/>
        <v>820</v>
      </c>
      <c r="R134" s="113">
        <f t="shared" si="133"/>
        <v>820</v>
      </c>
      <c r="S134" s="113">
        <f t="shared" si="133"/>
        <v>820</v>
      </c>
      <c r="T134" s="113">
        <f t="shared" si="133"/>
        <v>820</v>
      </c>
      <c r="U134" s="113">
        <f t="shared" si="133"/>
        <v>820</v>
      </c>
      <c r="V134" s="113">
        <f t="shared" si="133"/>
        <v>820</v>
      </c>
      <c r="W134" s="113">
        <f t="shared" si="133"/>
        <v>820</v>
      </c>
      <c r="X134" s="113">
        <f t="shared" si="133"/>
        <v>820</v>
      </c>
      <c r="Y134" s="113">
        <f t="shared" si="133"/>
        <v>820</v>
      </c>
      <c r="Z134" s="113">
        <f t="shared" si="133"/>
        <v>820</v>
      </c>
      <c r="AA134" s="113">
        <f t="shared" si="133"/>
        <v>820</v>
      </c>
      <c r="AB134" s="113">
        <f>AB135+AB136+AB137+AB138</f>
        <v>16793.7932</v>
      </c>
      <c r="AC134" s="87" t="s">
        <v>10</v>
      </c>
      <c r="AD134" s="32"/>
      <c r="AE134" s="91">
        <f t="shared" si="59"/>
        <v>11873.793200000002</v>
      </c>
      <c r="AF134" s="62">
        <f t="shared" si="60"/>
        <v>4919.9999999999982</v>
      </c>
    </row>
    <row r="135" spans="2:32" s="46" customFormat="1" ht="34.5" customHeight="1" x14ac:dyDescent="0.25">
      <c r="B135" s="141"/>
      <c r="C135" s="141"/>
      <c r="D135" s="124"/>
      <c r="E135" s="122"/>
      <c r="F135" s="110">
        <f>F140+F145</f>
        <v>0</v>
      </c>
      <c r="G135" s="110">
        <f t="shared" ref="G135:AA135" si="134">G140+G145</f>
        <v>0</v>
      </c>
      <c r="H135" s="110">
        <f t="shared" si="134"/>
        <v>0</v>
      </c>
      <c r="I135" s="110">
        <f t="shared" si="134"/>
        <v>0</v>
      </c>
      <c r="J135" s="110">
        <f t="shared" si="134"/>
        <v>0</v>
      </c>
      <c r="K135" s="110">
        <f t="shared" si="134"/>
        <v>0</v>
      </c>
      <c r="L135" s="110">
        <f t="shared" si="134"/>
        <v>0</v>
      </c>
      <c r="M135" s="110">
        <f t="shared" si="134"/>
        <v>0</v>
      </c>
      <c r="N135" s="110">
        <f t="shared" si="134"/>
        <v>0</v>
      </c>
      <c r="O135" s="110">
        <f t="shared" si="134"/>
        <v>0</v>
      </c>
      <c r="P135" s="113">
        <f t="shared" si="134"/>
        <v>0</v>
      </c>
      <c r="Q135" s="113">
        <f t="shared" si="134"/>
        <v>0</v>
      </c>
      <c r="R135" s="113">
        <f t="shared" si="134"/>
        <v>0</v>
      </c>
      <c r="S135" s="113">
        <f t="shared" si="134"/>
        <v>0</v>
      </c>
      <c r="T135" s="113">
        <f t="shared" si="134"/>
        <v>0</v>
      </c>
      <c r="U135" s="113">
        <f t="shared" si="134"/>
        <v>0</v>
      </c>
      <c r="V135" s="113">
        <f t="shared" si="134"/>
        <v>0</v>
      </c>
      <c r="W135" s="113">
        <f t="shared" si="134"/>
        <v>0</v>
      </c>
      <c r="X135" s="113">
        <f t="shared" si="134"/>
        <v>0</v>
      </c>
      <c r="Y135" s="113">
        <f t="shared" si="134"/>
        <v>0</v>
      </c>
      <c r="Z135" s="113">
        <f t="shared" si="134"/>
        <v>0</v>
      </c>
      <c r="AA135" s="113">
        <f t="shared" si="134"/>
        <v>0</v>
      </c>
      <c r="AB135" s="113">
        <f>SUM(F135:AA135)</f>
        <v>0</v>
      </c>
      <c r="AC135" s="87" t="s">
        <v>11</v>
      </c>
      <c r="AD135" s="32"/>
      <c r="AE135" s="91">
        <f t="shared" si="59"/>
        <v>0</v>
      </c>
      <c r="AF135" s="62">
        <f t="shared" si="60"/>
        <v>0</v>
      </c>
    </row>
    <row r="136" spans="2:32" s="46" customFormat="1" ht="36" customHeight="1" x14ac:dyDescent="0.25">
      <c r="B136" s="141"/>
      <c r="C136" s="141"/>
      <c r="D136" s="124"/>
      <c r="E136" s="122"/>
      <c r="F136" s="110">
        <f>F141+F146</f>
        <v>0</v>
      </c>
      <c r="G136" s="110">
        <f t="shared" ref="G136:AA136" si="135">G141+G146</f>
        <v>0</v>
      </c>
      <c r="H136" s="110">
        <f t="shared" si="135"/>
        <v>0</v>
      </c>
      <c r="I136" s="110">
        <f t="shared" si="135"/>
        <v>0</v>
      </c>
      <c r="J136" s="110">
        <f t="shared" si="135"/>
        <v>0</v>
      </c>
      <c r="K136" s="110">
        <f t="shared" si="135"/>
        <v>0</v>
      </c>
      <c r="L136" s="110">
        <f t="shared" si="135"/>
        <v>0</v>
      </c>
      <c r="M136" s="110">
        <f t="shared" si="135"/>
        <v>0</v>
      </c>
      <c r="N136" s="110">
        <f t="shared" si="135"/>
        <v>0</v>
      </c>
      <c r="O136" s="110">
        <f t="shared" si="135"/>
        <v>0</v>
      </c>
      <c r="P136" s="113">
        <f t="shared" si="135"/>
        <v>0</v>
      </c>
      <c r="Q136" s="113">
        <f t="shared" si="135"/>
        <v>0</v>
      </c>
      <c r="R136" s="113">
        <f t="shared" si="135"/>
        <v>0</v>
      </c>
      <c r="S136" s="113">
        <f t="shared" si="135"/>
        <v>0</v>
      </c>
      <c r="T136" s="113">
        <f t="shared" si="135"/>
        <v>0</v>
      </c>
      <c r="U136" s="113">
        <f t="shared" si="135"/>
        <v>0</v>
      </c>
      <c r="V136" s="113">
        <f t="shared" si="135"/>
        <v>0</v>
      </c>
      <c r="W136" s="113">
        <f t="shared" si="135"/>
        <v>0</v>
      </c>
      <c r="X136" s="113">
        <f t="shared" si="135"/>
        <v>0</v>
      </c>
      <c r="Y136" s="113">
        <f t="shared" si="135"/>
        <v>0</v>
      </c>
      <c r="Z136" s="113">
        <f t="shared" si="135"/>
        <v>0</v>
      </c>
      <c r="AA136" s="113">
        <f t="shared" si="135"/>
        <v>0</v>
      </c>
      <c r="AB136" s="113">
        <f t="shared" ref="AB136:AB138" si="136">SUM(F136:AA136)</f>
        <v>0</v>
      </c>
      <c r="AC136" s="87" t="s">
        <v>12</v>
      </c>
      <c r="AD136" s="32"/>
      <c r="AE136" s="91">
        <f t="shared" si="59"/>
        <v>0</v>
      </c>
      <c r="AF136" s="62">
        <f t="shared" si="60"/>
        <v>0</v>
      </c>
    </row>
    <row r="137" spans="2:32" s="46" customFormat="1" ht="36" customHeight="1" x14ac:dyDescent="0.25">
      <c r="B137" s="141"/>
      <c r="C137" s="141"/>
      <c r="D137" s="124"/>
      <c r="E137" s="122"/>
      <c r="F137" s="110">
        <f>F142+F147</f>
        <v>1449</v>
      </c>
      <c r="G137" s="110">
        <f t="shared" ref="G137:AA137" si="137">G142+G147</f>
        <v>771</v>
      </c>
      <c r="H137" s="110">
        <f t="shared" si="137"/>
        <v>1472.6</v>
      </c>
      <c r="I137" s="110">
        <f t="shared" si="137"/>
        <v>750</v>
      </c>
      <c r="J137" s="110">
        <f t="shared" si="137"/>
        <v>137.1</v>
      </c>
      <c r="K137" s="110">
        <f t="shared" si="137"/>
        <v>236.1</v>
      </c>
      <c r="L137" s="110">
        <f t="shared" si="137"/>
        <v>172.1</v>
      </c>
      <c r="M137" s="110">
        <f t="shared" si="137"/>
        <v>675</v>
      </c>
      <c r="N137" s="110">
        <f t="shared" si="137"/>
        <v>820</v>
      </c>
      <c r="O137" s="110">
        <f>O142+O147</f>
        <v>598.6</v>
      </c>
      <c r="P137" s="113">
        <f t="shared" si="137"/>
        <v>692.29319999999996</v>
      </c>
      <c r="Q137" s="113">
        <f t="shared" si="137"/>
        <v>820</v>
      </c>
      <c r="R137" s="113">
        <f t="shared" si="137"/>
        <v>820</v>
      </c>
      <c r="S137" s="113">
        <f t="shared" si="137"/>
        <v>820</v>
      </c>
      <c r="T137" s="113">
        <f t="shared" si="137"/>
        <v>820</v>
      </c>
      <c r="U137" s="113">
        <f t="shared" si="137"/>
        <v>820</v>
      </c>
      <c r="V137" s="113">
        <f t="shared" si="137"/>
        <v>820</v>
      </c>
      <c r="W137" s="113">
        <f t="shared" si="137"/>
        <v>820</v>
      </c>
      <c r="X137" s="113">
        <f t="shared" si="137"/>
        <v>820</v>
      </c>
      <c r="Y137" s="113">
        <f t="shared" si="137"/>
        <v>820</v>
      </c>
      <c r="Z137" s="113">
        <f t="shared" si="137"/>
        <v>820</v>
      </c>
      <c r="AA137" s="113">
        <f t="shared" si="137"/>
        <v>820</v>
      </c>
      <c r="AB137" s="113">
        <f t="shared" si="136"/>
        <v>16793.7932</v>
      </c>
      <c r="AC137" s="87" t="s">
        <v>13</v>
      </c>
      <c r="AD137" s="32" t="s">
        <v>207</v>
      </c>
      <c r="AE137" s="91">
        <f t="shared" si="59"/>
        <v>11873.793200000002</v>
      </c>
      <c r="AF137" s="62">
        <f t="shared" si="60"/>
        <v>4919.9999999999982</v>
      </c>
    </row>
    <row r="138" spans="2:32" s="46" customFormat="1" ht="36" customHeight="1" x14ac:dyDescent="0.25">
      <c r="B138" s="141"/>
      <c r="C138" s="141"/>
      <c r="D138" s="124"/>
      <c r="E138" s="122"/>
      <c r="F138" s="110">
        <f>F143+F148</f>
        <v>0</v>
      </c>
      <c r="G138" s="110">
        <f t="shared" ref="G138:AA138" si="138">G143+G148</f>
        <v>0</v>
      </c>
      <c r="H138" s="110">
        <f t="shared" si="138"/>
        <v>0</v>
      </c>
      <c r="I138" s="110">
        <f t="shared" si="138"/>
        <v>0</v>
      </c>
      <c r="J138" s="110">
        <f t="shared" si="138"/>
        <v>0</v>
      </c>
      <c r="K138" s="110">
        <f t="shared" si="138"/>
        <v>0</v>
      </c>
      <c r="L138" s="110">
        <f t="shared" si="138"/>
        <v>0</v>
      </c>
      <c r="M138" s="110">
        <f t="shared" si="138"/>
        <v>0</v>
      </c>
      <c r="N138" s="110">
        <f t="shared" si="138"/>
        <v>0</v>
      </c>
      <c r="O138" s="110">
        <f t="shared" si="138"/>
        <v>0</v>
      </c>
      <c r="P138" s="113">
        <f t="shared" si="138"/>
        <v>0</v>
      </c>
      <c r="Q138" s="113">
        <f t="shared" si="138"/>
        <v>0</v>
      </c>
      <c r="R138" s="113">
        <f t="shared" si="138"/>
        <v>0</v>
      </c>
      <c r="S138" s="113">
        <f t="shared" si="138"/>
        <v>0</v>
      </c>
      <c r="T138" s="113">
        <f t="shared" si="138"/>
        <v>0</v>
      </c>
      <c r="U138" s="113">
        <f t="shared" si="138"/>
        <v>0</v>
      </c>
      <c r="V138" s="113">
        <f t="shared" si="138"/>
        <v>0</v>
      </c>
      <c r="W138" s="113">
        <f t="shared" si="138"/>
        <v>0</v>
      </c>
      <c r="X138" s="113">
        <f t="shared" si="138"/>
        <v>0</v>
      </c>
      <c r="Y138" s="113">
        <f t="shared" si="138"/>
        <v>0</v>
      </c>
      <c r="Z138" s="113">
        <f t="shared" si="138"/>
        <v>0</v>
      </c>
      <c r="AA138" s="113">
        <f t="shared" si="138"/>
        <v>0</v>
      </c>
      <c r="AB138" s="113">
        <f t="shared" si="136"/>
        <v>0</v>
      </c>
      <c r="AC138" s="87" t="s">
        <v>14</v>
      </c>
      <c r="AD138" s="32"/>
      <c r="AE138" s="91">
        <f t="shared" si="59"/>
        <v>0</v>
      </c>
      <c r="AF138" s="62">
        <f t="shared" si="60"/>
        <v>0</v>
      </c>
    </row>
    <row r="139" spans="2:32" s="46" customFormat="1" ht="36" customHeight="1" x14ac:dyDescent="0.25">
      <c r="B139" s="141"/>
      <c r="C139" s="141"/>
      <c r="D139" s="122" t="s">
        <v>244</v>
      </c>
      <c r="E139" s="122" t="s">
        <v>16</v>
      </c>
      <c r="F139" s="110">
        <f>F140+F141+F142+F143</f>
        <v>1449</v>
      </c>
      <c r="G139" s="110">
        <f t="shared" ref="G139:AA139" si="139">G140+G141+G142+G143</f>
        <v>771</v>
      </c>
      <c r="H139" s="110">
        <f t="shared" si="139"/>
        <v>1472.6</v>
      </c>
      <c r="I139" s="110">
        <f t="shared" si="139"/>
        <v>750</v>
      </c>
      <c r="J139" s="110">
        <f t="shared" si="139"/>
        <v>137.1</v>
      </c>
      <c r="K139" s="110">
        <f t="shared" si="139"/>
        <v>236.1</v>
      </c>
      <c r="L139" s="110">
        <f t="shared" si="139"/>
        <v>172.1</v>
      </c>
      <c r="M139" s="110">
        <f t="shared" si="139"/>
        <v>675</v>
      </c>
      <c r="N139" s="110">
        <f t="shared" si="139"/>
        <v>820</v>
      </c>
      <c r="O139" s="110">
        <f t="shared" si="139"/>
        <v>0</v>
      </c>
      <c r="P139" s="113">
        <f t="shared" si="139"/>
        <v>0</v>
      </c>
      <c r="Q139" s="113">
        <f t="shared" si="139"/>
        <v>0</v>
      </c>
      <c r="R139" s="113">
        <f t="shared" si="139"/>
        <v>0</v>
      </c>
      <c r="S139" s="113">
        <f t="shared" si="139"/>
        <v>0</v>
      </c>
      <c r="T139" s="113">
        <f t="shared" si="139"/>
        <v>0</v>
      </c>
      <c r="U139" s="113">
        <f t="shared" si="139"/>
        <v>0</v>
      </c>
      <c r="V139" s="113">
        <f t="shared" si="139"/>
        <v>0</v>
      </c>
      <c r="W139" s="113">
        <f t="shared" si="139"/>
        <v>0</v>
      </c>
      <c r="X139" s="113">
        <f t="shared" si="139"/>
        <v>0</v>
      </c>
      <c r="Y139" s="113">
        <f t="shared" si="139"/>
        <v>0</v>
      </c>
      <c r="Z139" s="113">
        <f t="shared" si="139"/>
        <v>0</v>
      </c>
      <c r="AA139" s="113">
        <f t="shared" si="139"/>
        <v>0</v>
      </c>
      <c r="AB139" s="113">
        <f>AB140+AB141+AB142+AB143</f>
        <v>6482.9000000000015</v>
      </c>
      <c r="AC139" s="87" t="s">
        <v>10</v>
      </c>
      <c r="AD139" s="32"/>
      <c r="AE139" s="91">
        <f t="shared" si="59"/>
        <v>6482.9000000000015</v>
      </c>
      <c r="AF139" s="62">
        <f t="shared" si="60"/>
        <v>0</v>
      </c>
    </row>
    <row r="140" spans="2:32" s="46" customFormat="1" ht="36" customHeight="1" x14ac:dyDescent="0.25">
      <c r="B140" s="141"/>
      <c r="C140" s="141"/>
      <c r="D140" s="122"/>
      <c r="E140" s="122"/>
      <c r="F140" s="110">
        <v>0</v>
      </c>
      <c r="G140" s="110">
        <v>0</v>
      </c>
      <c r="H140" s="110">
        <v>0</v>
      </c>
      <c r="I140" s="110">
        <v>0</v>
      </c>
      <c r="J140" s="110">
        <v>0</v>
      </c>
      <c r="K140" s="110">
        <v>0</v>
      </c>
      <c r="L140" s="110">
        <v>0</v>
      </c>
      <c r="M140" s="110">
        <v>0</v>
      </c>
      <c r="N140" s="110">
        <v>0</v>
      </c>
      <c r="O140" s="110">
        <v>0</v>
      </c>
      <c r="P140" s="113">
        <v>0</v>
      </c>
      <c r="Q140" s="113">
        <v>0</v>
      </c>
      <c r="R140" s="113">
        <v>0</v>
      </c>
      <c r="S140" s="113">
        <v>0</v>
      </c>
      <c r="T140" s="113">
        <v>0</v>
      </c>
      <c r="U140" s="113">
        <v>0</v>
      </c>
      <c r="V140" s="113">
        <v>0</v>
      </c>
      <c r="W140" s="113">
        <v>0</v>
      </c>
      <c r="X140" s="113">
        <v>0</v>
      </c>
      <c r="Y140" s="113">
        <v>0</v>
      </c>
      <c r="Z140" s="113">
        <v>0</v>
      </c>
      <c r="AA140" s="113">
        <v>0</v>
      </c>
      <c r="AB140" s="113">
        <f>SUM(F140:AA140)</f>
        <v>0</v>
      </c>
      <c r="AC140" s="87" t="s">
        <v>11</v>
      </c>
      <c r="AD140" s="32"/>
      <c r="AE140" s="91">
        <f t="shared" si="59"/>
        <v>0</v>
      </c>
      <c r="AF140" s="62">
        <f t="shared" si="60"/>
        <v>0</v>
      </c>
    </row>
    <row r="141" spans="2:32" s="46" customFormat="1" ht="36" customHeight="1" x14ac:dyDescent="0.25">
      <c r="B141" s="141"/>
      <c r="C141" s="141"/>
      <c r="D141" s="122"/>
      <c r="E141" s="122"/>
      <c r="F141" s="110">
        <v>0</v>
      </c>
      <c r="G141" s="110">
        <v>0</v>
      </c>
      <c r="H141" s="110">
        <v>0</v>
      </c>
      <c r="I141" s="110">
        <v>0</v>
      </c>
      <c r="J141" s="110">
        <v>0</v>
      </c>
      <c r="K141" s="110">
        <v>0</v>
      </c>
      <c r="L141" s="110">
        <v>0</v>
      </c>
      <c r="M141" s="110">
        <v>0</v>
      </c>
      <c r="N141" s="110">
        <v>0</v>
      </c>
      <c r="O141" s="110">
        <v>0</v>
      </c>
      <c r="P141" s="113">
        <v>0</v>
      </c>
      <c r="Q141" s="113">
        <v>0</v>
      </c>
      <c r="R141" s="113">
        <v>0</v>
      </c>
      <c r="S141" s="113">
        <v>0</v>
      </c>
      <c r="T141" s="113">
        <v>0</v>
      </c>
      <c r="U141" s="113">
        <v>0</v>
      </c>
      <c r="V141" s="113">
        <v>0</v>
      </c>
      <c r="W141" s="113">
        <v>0</v>
      </c>
      <c r="X141" s="113">
        <v>0</v>
      </c>
      <c r="Y141" s="113">
        <v>0</v>
      </c>
      <c r="Z141" s="113">
        <v>0</v>
      </c>
      <c r="AA141" s="113">
        <v>0</v>
      </c>
      <c r="AB141" s="113">
        <f t="shared" ref="AB141:AB143" si="140">SUM(F141:AA141)</f>
        <v>0</v>
      </c>
      <c r="AC141" s="87" t="s">
        <v>12</v>
      </c>
      <c r="AD141" s="32"/>
      <c r="AE141" s="91">
        <f t="shared" si="59"/>
        <v>0</v>
      </c>
      <c r="AF141" s="62">
        <f t="shared" si="60"/>
        <v>0</v>
      </c>
    </row>
    <row r="142" spans="2:32" s="46" customFormat="1" ht="36" customHeight="1" x14ac:dyDescent="0.25">
      <c r="B142" s="141"/>
      <c r="C142" s="141"/>
      <c r="D142" s="122"/>
      <c r="E142" s="122"/>
      <c r="F142" s="110">
        <v>1449</v>
      </c>
      <c r="G142" s="110">
        <v>771</v>
      </c>
      <c r="H142" s="110">
        <v>1472.6</v>
      </c>
      <c r="I142" s="110">
        <v>750</v>
      </c>
      <c r="J142" s="110">
        <v>137.1</v>
      </c>
      <c r="K142" s="110">
        <v>236.1</v>
      </c>
      <c r="L142" s="110">
        <v>172.1</v>
      </c>
      <c r="M142" s="110">
        <v>675</v>
      </c>
      <c r="N142" s="110">
        <v>820</v>
      </c>
      <c r="O142" s="110">
        <v>0</v>
      </c>
      <c r="P142" s="113">
        <v>0</v>
      </c>
      <c r="Q142" s="113">
        <v>0</v>
      </c>
      <c r="R142" s="113">
        <v>0</v>
      </c>
      <c r="S142" s="113">
        <v>0</v>
      </c>
      <c r="T142" s="113">
        <v>0</v>
      </c>
      <c r="U142" s="113">
        <v>0</v>
      </c>
      <c r="V142" s="113">
        <v>0</v>
      </c>
      <c r="W142" s="113">
        <v>0</v>
      </c>
      <c r="X142" s="113">
        <v>0</v>
      </c>
      <c r="Y142" s="113">
        <v>0</v>
      </c>
      <c r="Z142" s="113">
        <v>0</v>
      </c>
      <c r="AA142" s="113">
        <v>0</v>
      </c>
      <c r="AB142" s="113">
        <f t="shared" si="140"/>
        <v>6482.9000000000015</v>
      </c>
      <c r="AC142" s="87" t="s">
        <v>13</v>
      </c>
      <c r="AD142" s="32" t="s">
        <v>207</v>
      </c>
      <c r="AE142" s="91">
        <f t="shared" ref="AE142:AE205" si="141">SUM(F142:U142)</f>
        <v>6482.9000000000015</v>
      </c>
      <c r="AF142" s="62">
        <f t="shared" ref="AF142:AF205" si="142">AB142-AE142</f>
        <v>0</v>
      </c>
    </row>
    <row r="143" spans="2:32" s="46" customFormat="1" ht="36" customHeight="1" x14ac:dyDescent="0.25">
      <c r="B143" s="141"/>
      <c r="C143" s="141"/>
      <c r="D143" s="122"/>
      <c r="E143" s="122"/>
      <c r="F143" s="110">
        <v>0</v>
      </c>
      <c r="G143" s="110">
        <v>0</v>
      </c>
      <c r="H143" s="110">
        <v>0</v>
      </c>
      <c r="I143" s="110">
        <v>0</v>
      </c>
      <c r="J143" s="110">
        <v>0</v>
      </c>
      <c r="K143" s="110">
        <v>0</v>
      </c>
      <c r="L143" s="110">
        <v>0</v>
      </c>
      <c r="M143" s="110">
        <v>0</v>
      </c>
      <c r="N143" s="110">
        <v>0</v>
      </c>
      <c r="O143" s="110">
        <v>0</v>
      </c>
      <c r="P143" s="113">
        <v>0</v>
      </c>
      <c r="Q143" s="113">
        <v>0</v>
      </c>
      <c r="R143" s="113">
        <v>0</v>
      </c>
      <c r="S143" s="113">
        <v>0</v>
      </c>
      <c r="T143" s="113">
        <v>0</v>
      </c>
      <c r="U143" s="113">
        <v>0</v>
      </c>
      <c r="V143" s="113">
        <v>0</v>
      </c>
      <c r="W143" s="113">
        <v>0</v>
      </c>
      <c r="X143" s="113">
        <v>0</v>
      </c>
      <c r="Y143" s="113">
        <v>0</v>
      </c>
      <c r="Z143" s="113">
        <v>0</v>
      </c>
      <c r="AA143" s="113">
        <v>0</v>
      </c>
      <c r="AB143" s="113">
        <f t="shared" si="140"/>
        <v>0</v>
      </c>
      <c r="AC143" s="87" t="s">
        <v>14</v>
      </c>
      <c r="AD143" s="32"/>
      <c r="AE143" s="91">
        <f t="shared" si="141"/>
        <v>0</v>
      </c>
      <c r="AF143" s="62">
        <f t="shared" si="142"/>
        <v>0</v>
      </c>
    </row>
    <row r="144" spans="2:32" s="46" customFormat="1" ht="36" customHeight="1" x14ac:dyDescent="0.25">
      <c r="B144" s="141"/>
      <c r="C144" s="141"/>
      <c r="D144" s="129" t="s">
        <v>350</v>
      </c>
      <c r="E144" s="122" t="s">
        <v>217</v>
      </c>
      <c r="F144" s="110">
        <f>F145+F146+F147+F148</f>
        <v>0</v>
      </c>
      <c r="G144" s="110">
        <f t="shared" ref="G144:AA144" si="143">G145+G146+G147+G148</f>
        <v>0</v>
      </c>
      <c r="H144" s="110">
        <f t="shared" si="143"/>
        <v>0</v>
      </c>
      <c r="I144" s="110">
        <f t="shared" si="143"/>
        <v>0</v>
      </c>
      <c r="J144" s="110">
        <f t="shared" si="143"/>
        <v>0</v>
      </c>
      <c r="K144" s="110">
        <f t="shared" si="143"/>
        <v>0</v>
      </c>
      <c r="L144" s="110">
        <f t="shared" si="143"/>
        <v>0</v>
      </c>
      <c r="M144" s="110">
        <f t="shared" si="143"/>
        <v>0</v>
      </c>
      <c r="N144" s="110">
        <f t="shared" si="143"/>
        <v>0</v>
      </c>
      <c r="O144" s="110">
        <f t="shared" si="143"/>
        <v>598.6</v>
      </c>
      <c r="P144" s="113">
        <f t="shared" si="143"/>
        <v>692.29319999999996</v>
      </c>
      <c r="Q144" s="113">
        <f t="shared" si="143"/>
        <v>820</v>
      </c>
      <c r="R144" s="113">
        <f t="shared" si="143"/>
        <v>820</v>
      </c>
      <c r="S144" s="113">
        <f t="shared" si="143"/>
        <v>820</v>
      </c>
      <c r="T144" s="113">
        <f t="shared" si="143"/>
        <v>820</v>
      </c>
      <c r="U144" s="113">
        <f t="shared" si="143"/>
        <v>820</v>
      </c>
      <c r="V144" s="113">
        <f t="shared" si="143"/>
        <v>820</v>
      </c>
      <c r="W144" s="113">
        <f t="shared" si="143"/>
        <v>820</v>
      </c>
      <c r="X144" s="113">
        <f t="shared" si="143"/>
        <v>820</v>
      </c>
      <c r="Y144" s="113">
        <f t="shared" si="143"/>
        <v>820</v>
      </c>
      <c r="Z144" s="113">
        <f t="shared" si="143"/>
        <v>820</v>
      </c>
      <c r="AA144" s="113">
        <f t="shared" si="143"/>
        <v>820</v>
      </c>
      <c r="AB144" s="113">
        <f>AB145+AB146+AB147+AB148</f>
        <v>10310.8932</v>
      </c>
      <c r="AC144" s="87" t="s">
        <v>10</v>
      </c>
      <c r="AD144" s="32"/>
      <c r="AE144" s="91">
        <f t="shared" si="141"/>
        <v>5390.8932000000004</v>
      </c>
      <c r="AF144" s="62">
        <f t="shared" si="142"/>
        <v>4920</v>
      </c>
    </row>
    <row r="145" spans="2:32" s="46" customFormat="1" ht="36" customHeight="1" x14ac:dyDescent="0.25">
      <c r="B145" s="141"/>
      <c r="C145" s="141"/>
      <c r="D145" s="124"/>
      <c r="E145" s="122"/>
      <c r="F145" s="110">
        <v>0</v>
      </c>
      <c r="G145" s="110">
        <v>0</v>
      </c>
      <c r="H145" s="110">
        <v>0</v>
      </c>
      <c r="I145" s="110">
        <v>0</v>
      </c>
      <c r="J145" s="110">
        <v>0</v>
      </c>
      <c r="K145" s="110">
        <v>0</v>
      </c>
      <c r="L145" s="110">
        <v>0</v>
      </c>
      <c r="M145" s="110">
        <v>0</v>
      </c>
      <c r="N145" s="110">
        <v>0</v>
      </c>
      <c r="O145" s="110">
        <v>0</v>
      </c>
      <c r="P145" s="113">
        <v>0</v>
      </c>
      <c r="Q145" s="113">
        <v>0</v>
      </c>
      <c r="R145" s="113">
        <v>0</v>
      </c>
      <c r="S145" s="113">
        <v>0</v>
      </c>
      <c r="T145" s="113">
        <v>0</v>
      </c>
      <c r="U145" s="113">
        <v>0</v>
      </c>
      <c r="V145" s="113">
        <v>0</v>
      </c>
      <c r="W145" s="113">
        <v>0</v>
      </c>
      <c r="X145" s="113">
        <v>0</v>
      </c>
      <c r="Y145" s="113">
        <v>0</v>
      </c>
      <c r="Z145" s="113">
        <v>0</v>
      </c>
      <c r="AA145" s="113">
        <v>0</v>
      </c>
      <c r="AB145" s="113">
        <f>SUM(F145:AA145)</f>
        <v>0</v>
      </c>
      <c r="AC145" s="87" t="s">
        <v>11</v>
      </c>
      <c r="AD145" s="32"/>
      <c r="AE145" s="91">
        <f t="shared" si="141"/>
        <v>0</v>
      </c>
      <c r="AF145" s="62">
        <f t="shared" si="142"/>
        <v>0</v>
      </c>
    </row>
    <row r="146" spans="2:32" s="46" customFormat="1" ht="36" customHeight="1" x14ac:dyDescent="0.25">
      <c r="B146" s="141"/>
      <c r="C146" s="141"/>
      <c r="D146" s="124"/>
      <c r="E146" s="122"/>
      <c r="F146" s="110">
        <v>0</v>
      </c>
      <c r="G146" s="110">
        <v>0</v>
      </c>
      <c r="H146" s="110">
        <v>0</v>
      </c>
      <c r="I146" s="110">
        <v>0</v>
      </c>
      <c r="J146" s="110">
        <v>0</v>
      </c>
      <c r="K146" s="110">
        <v>0</v>
      </c>
      <c r="L146" s="110">
        <v>0</v>
      </c>
      <c r="M146" s="110">
        <v>0</v>
      </c>
      <c r="N146" s="110">
        <v>0</v>
      </c>
      <c r="O146" s="110">
        <v>0</v>
      </c>
      <c r="P146" s="113">
        <v>0</v>
      </c>
      <c r="Q146" s="113">
        <v>0</v>
      </c>
      <c r="R146" s="113">
        <v>0</v>
      </c>
      <c r="S146" s="113">
        <v>0</v>
      </c>
      <c r="T146" s="113">
        <v>0</v>
      </c>
      <c r="U146" s="113">
        <v>0</v>
      </c>
      <c r="V146" s="113">
        <v>0</v>
      </c>
      <c r="W146" s="113">
        <v>0</v>
      </c>
      <c r="X146" s="113">
        <v>0</v>
      </c>
      <c r="Y146" s="113">
        <v>0</v>
      </c>
      <c r="Z146" s="113">
        <v>0</v>
      </c>
      <c r="AA146" s="113">
        <v>0</v>
      </c>
      <c r="AB146" s="113">
        <f t="shared" ref="AB146:AB148" si="144">SUM(F146:AA146)</f>
        <v>0</v>
      </c>
      <c r="AC146" s="87" t="s">
        <v>12</v>
      </c>
      <c r="AD146" s="32"/>
      <c r="AE146" s="91">
        <f t="shared" si="141"/>
        <v>0</v>
      </c>
      <c r="AF146" s="62">
        <f t="shared" si="142"/>
        <v>0</v>
      </c>
    </row>
    <row r="147" spans="2:32" s="46" customFormat="1" ht="36" customHeight="1" x14ac:dyDescent="0.25">
      <c r="B147" s="141"/>
      <c r="C147" s="141"/>
      <c r="D147" s="124"/>
      <c r="E147" s="122"/>
      <c r="F147" s="110">
        <v>0</v>
      </c>
      <c r="G147" s="110">
        <v>0</v>
      </c>
      <c r="H147" s="110">
        <v>0</v>
      </c>
      <c r="I147" s="110">
        <v>0</v>
      </c>
      <c r="J147" s="110">
        <v>0</v>
      </c>
      <c r="K147" s="110">
        <v>0</v>
      </c>
      <c r="L147" s="110">
        <v>0</v>
      </c>
      <c r="M147" s="110">
        <v>0</v>
      </c>
      <c r="N147" s="110">
        <v>0</v>
      </c>
      <c r="O147" s="110">
        <v>598.6</v>
      </c>
      <c r="P147" s="113">
        <v>692.29319999999996</v>
      </c>
      <c r="Q147" s="113">
        <v>820</v>
      </c>
      <c r="R147" s="113">
        <v>820</v>
      </c>
      <c r="S147" s="113">
        <v>820</v>
      </c>
      <c r="T147" s="113">
        <v>820</v>
      </c>
      <c r="U147" s="113">
        <v>820</v>
      </c>
      <c r="V147" s="113">
        <v>820</v>
      </c>
      <c r="W147" s="113">
        <v>820</v>
      </c>
      <c r="X147" s="113">
        <v>820</v>
      </c>
      <c r="Y147" s="113">
        <v>820</v>
      </c>
      <c r="Z147" s="113">
        <v>820</v>
      </c>
      <c r="AA147" s="113">
        <v>820</v>
      </c>
      <c r="AB147" s="113">
        <f t="shared" si="144"/>
        <v>10310.8932</v>
      </c>
      <c r="AC147" s="87" t="s">
        <v>13</v>
      </c>
      <c r="AD147" s="32" t="s">
        <v>207</v>
      </c>
      <c r="AE147" s="91">
        <f t="shared" si="141"/>
        <v>5390.8932000000004</v>
      </c>
      <c r="AF147" s="62">
        <f t="shared" si="142"/>
        <v>4920</v>
      </c>
    </row>
    <row r="148" spans="2:32" s="46" customFormat="1" ht="36" customHeight="1" x14ac:dyDescent="0.25">
      <c r="B148" s="141"/>
      <c r="C148" s="141"/>
      <c r="D148" s="125"/>
      <c r="E148" s="122"/>
      <c r="F148" s="110">
        <v>0</v>
      </c>
      <c r="G148" s="110">
        <v>0</v>
      </c>
      <c r="H148" s="110">
        <v>0</v>
      </c>
      <c r="I148" s="110">
        <v>0</v>
      </c>
      <c r="J148" s="110">
        <v>0</v>
      </c>
      <c r="K148" s="110">
        <v>0</v>
      </c>
      <c r="L148" s="110">
        <v>0</v>
      </c>
      <c r="M148" s="110">
        <v>0</v>
      </c>
      <c r="N148" s="110">
        <v>0</v>
      </c>
      <c r="O148" s="110">
        <v>0</v>
      </c>
      <c r="P148" s="113">
        <v>0</v>
      </c>
      <c r="Q148" s="113">
        <v>0</v>
      </c>
      <c r="R148" s="113">
        <v>0</v>
      </c>
      <c r="S148" s="113">
        <v>0</v>
      </c>
      <c r="T148" s="113">
        <v>0</v>
      </c>
      <c r="U148" s="113">
        <v>0</v>
      </c>
      <c r="V148" s="113">
        <v>0</v>
      </c>
      <c r="W148" s="113">
        <v>0</v>
      </c>
      <c r="X148" s="113">
        <v>0</v>
      </c>
      <c r="Y148" s="113">
        <v>0</v>
      </c>
      <c r="Z148" s="113">
        <v>0</v>
      </c>
      <c r="AA148" s="113">
        <v>0</v>
      </c>
      <c r="AB148" s="113">
        <f t="shared" si="144"/>
        <v>0</v>
      </c>
      <c r="AC148" s="87" t="s">
        <v>14</v>
      </c>
      <c r="AD148" s="32"/>
      <c r="AE148" s="91">
        <f t="shared" si="141"/>
        <v>0</v>
      </c>
      <c r="AF148" s="62">
        <f t="shared" si="142"/>
        <v>0</v>
      </c>
    </row>
    <row r="149" spans="2:32" s="46" customFormat="1" ht="36" customHeight="1" x14ac:dyDescent="0.25">
      <c r="B149" s="129" t="s">
        <v>252</v>
      </c>
      <c r="C149" s="126" t="s">
        <v>40</v>
      </c>
      <c r="D149" s="122" t="s">
        <v>351</v>
      </c>
      <c r="E149" s="122" t="s">
        <v>307</v>
      </c>
      <c r="F149" s="110">
        <f t="shared" ref="F149:N149" si="145">F154+F159</f>
        <v>0</v>
      </c>
      <c r="G149" s="110">
        <f t="shared" si="145"/>
        <v>61123.4</v>
      </c>
      <c r="H149" s="110">
        <f t="shared" si="145"/>
        <v>126314.3</v>
      </c>
      <c r="I149" s="110">
        <f t="shared" si="145"/>
        <v>0</v>
      </c>
      <c r="J149" s="110">
        <f t="shared" si="145"/>
        <v>46969.599999999999</v>
      </c>
      <c r="K149" s="110">
        <f t="shared" si="145"/>
        <v>22873.5</v>
      </c>
      <c r="L149" s="110">
        <f t="shared" si="145"/>
        <v>108461.9</v>
      </c>
      <c r="M149" s="110">
        <f t="shared" si="145"/>
        <v>0</v>
      </c>
      <c r="N149" s="110">
        <f t="shared" si="145"/>
        <v>17447</v>
      </c>
      <c r="O149" s="110">
        <f>O154+O159</f>
        <v>7280</v>
      </c>
      <c r="P149" s="113">
        <f t="shared" ref="P149:AA149" si="146">P154+P159</f>
        <v>58759.8</v>
      </c>
      <c r="Q149" s="113">
        <f t="shared" si="146"/>
        <v>4003</v>
      </c>
      <c r="R149" s="113">
        <f t="shared" si="146"/>
        <v>18234.7</v>
      </c>
      <c r="S149" s="113">
        <f t="shared" si="146"/>
        <v>0</v>
      </c>
      <c r="T149" s="113">
        <f t="shared" si="146"/>
        <v>0</v>
      </c>
      <c r="U149" s="113">
        <f t="shared" si="146"/>
        <v>0</v>
      </c>
      <c r="V149" s="113">
        <f t="shared" si="146"/>
        <v>0</v>
      </c>
      <c r="W149" s="113">
        <f t="shared" si="146"/>
        <v>0</v>
      </c>
      <c r="X149" s="113">
        <f t="shared" si="146"/>
        <v>0</v>
      </c>
      <c r="Y149" s="113">
        <f t="shared" si="146"/>
        <v>0</v>
      </c>
      <c r="Z149" s="113">
        <f t="shared" si="146"/>
        <v>0</v>
      </c>
      <c r="AA149" s="113">
        <f t="shared" si="146"/>
        <v>0</v>
      </c>
      <c r="AB149" s="113">
        <f>AB150+AB151+AB152+AB153</f>
        <v>471467.2</v>
      </c>
      <c r="AC149" s="87" t="s">
        <v>10</v>
      </c>
      <c r="AD149" s="32"/>
      <c r="AE149" s="91">
        <f t="shared" si="141"/>
        <v>471467.2</v>
      </c>
      <c r="AF149" s="62">
        <f t="shared" si="142"/>
        <v>0</v>
      </c>
    </row>
    <row r="150" spans="2:32" s="46" customFormat="1" ht="36" customHeight="1" x14ac:dyDescent="0.25">
      <c r="B150" s="124"/>
      <c r="C150" s="127"/>
      <c r="D150" s="122"/>
      <c r="E150" s="122"/>
      <c r="F150" s="110">
        <f t="shared" ref="F150:N150" si="147">F155+F160</f>
        <v>0</v>
      </c>
      <c r="G150" s="110">
        <f t="shared" si="147"/>
        <v>0</v>
      </c>
      <c r="H150" s="110">
        <f t="shared" si="147"/>
        <v>0</v>
      </c>
      <c r="I150" s="110">
        <f t="shared" si="147"/>
        <v>0</v>
      </c>
      <c r="J150" s="110">
        <f t="shared" si="147"/>
        <v>0</v>
      </c>
      <c r="K150" s="110">
        <f t="shared" si="147"/>
        <v>0</v>
      </c>
      <c r="L150" s="110">
        <f t="shared" si="147"/>
        <v>0</v>
      </c>
      <c r="M150" s="110">
        <f t="shared" si="147"/>
        <v>0</v>
      </c>
      <c r="N150" s="110">
        <f t="shared" si="147"/>
        <v>0</v>
      </c>
      <c r="O150" s="110">
        <f>O155+O160</f>
        <v>0</v>
      </c>
      <c r="P150" s="113">
        <f t="shared" ref="P150:AA150" si="148">P155+P160</f>
        <v>0</v>
      </c>
      <c r="Q150" s="113">
        <f t="shared" si="148"/>
        <v>0</v>
      </c>
      <c r="R150" s="113">
        <f t="shared" si="148"/>
        <v>0</v>
      </c>
      <c r="S150" s="113">
        <f t="shared" si="148"/>
        <v>0</v>
      </c>
      <c r="T150" s="113">
        <f t="shared" si="148"/>
        <v>0</v>
      </c>
      <c r="U150" s="113">
        <f t="shared" si="148"/>
        <v>0</v>
      </c>
      <c r="V150" s="113">
        <f t="shared" si="148"/>
        <v>0</v>
      </c>
      <c r="W150" s="113">
        <f t="shared" si="148"/>
        <v>0</v>
      </c>
      <c r="X150" s="113">
        <f t="shared" si="148"/>
        <v>0</v>
      </c>
      <c r="Y150" s="113">
        <f t="shared" si="148"/>
        <v>0</v>
      </c>
      <c r="Z150" s="113">
        <f t="shared" si="148"/>
        <v>0</v>
      </c>
      <c r="AA150" s="113">
        <f t="shared" si="148"/>
        <v>0</v>
      </c>
      <c r="AB150" s="113">
        <f>SUM(F150:AA150)</f>
        <v>0</v>
      </c>
      <c r="AC150" s="87" t="s">
        <v>11</v>
      </c>
      <c r="AD150" s="32"/>
      <c r="AE150" s="91">
        <f t="shared" si="141"/>
        <v>0</v>
      </c>
      <c r="AF150" s="62">
        <f t="shared" si="142"/>
        <v>0</v>
      </c>
    </row>
    <row r="151" spans="2:32" s="46" customFormat="1" ht="36" customHeight="1" x14ac:dyDescent="0.25">
      <c r="B151" s="124"/>
      <c r="C151" s="127"/>
      <c r="D151" s="122"/>
      <c r="E151" s="122"/>
      <c r="F151" s="110">
        <f t="shared" ref="F151:N151" si="149">F156+F161</f>
        <v>0</v>
      </c>
      <c r="G151" s="110">
        <f t="shared" si="149"/>
        <v>0</v>
      </c>
      <c r="H151" s="110">
        <f t="shared" si="149"/>
        <v>0</v>
      </c>
      <c r="I151" s="110">
        <f t="shared" si="149"/>
        <v>0</v>
      </c>
      <c r="J151" s="110">
        <f t="shared" si="149"/>
        <v>0</v>
      </c>
      <c r="K151" s="110">
        <f t="shared" si="149"/>
        <v>0</v>
      </c>
      <c r="L151" s="110">
        <f t="shared" si="149"/>
        <v>0</v>
      </c>
      <c r="M151" s="110">
        <f t="shared" si="149"/>
        <v>0</v>
      </c>
      <c r="N151" s="110">
        <f t="shared" si="149"/>
        <v>0</v>
      </c>
      <c r="O151" s="110">
        <f>O156+O161</f>
        <v>0</v>
      </c>
      <c r="P151" s="113">
        <f t="shared" ref="P151:AA151" si="150">P156+P161</f>
        <v>0</v>
      </c>
      <c r="Q151" s="113">
        <f t="shared" si="150"/>
        <v>0</v>
      </c>
      <c r="R151" s="113">
        <f t="shared" si="150"/>
        <v>0</v>
      </c>
      <c r="S151" s="113">
        <f t="shared" si="150"/>
        <v>0</v>
      </c>
      <c r="T151" s="113">
        <f t="shared" si="150"/>
        <v>0</v>
      </c>
      <c r="U151" s="113">
        <f t="shared" si="150"/>
        <v>0</v>
      </c>
      <c r="V151" s="113">
        <f t="shared" si="150"/>
        <v>0</v>
      </c>
      <c r="W151" s="113">
        <f t="shared" si="150"/>
        <v>0</v>
      </c>
      <c r="X151" s="113">
        <f t="shared" si="150"/>
        <v>0</v>
      </c>
      <c r="Y151" s="113">
        <f t="shared" si="150"/>
        <v>0</v>
      </c>
      <c r="Z151" s="113">
        <f t="shared" si="150"/>
        <v>0</v>
      </c>
      <c r="AA151" s="113">
        <f t="shared" si="150"/>
        <v>0</v>
      </c>
      <c r="AB151" s="113">
        <f t="shared" ref="AB151:AB153" si="151">SUM(F151:AA151)</f>
        <v>0</v>
      </c>
      <c r="AC151" s="87" t="s">
        <v>12</v>
      </c>
      <c r="AD151" s="32"/>
      <c r="AE151" s="91">
        <f t="shared" si="141"/>
        <v>0</v>
      </c>
      <c r="AF151" s="62">
        <f t="shared" si="142"/>
        <v>0</v>
      </c>
    </row>
    <row r="152" spans="2:32" s="46" customFormat="1" ht="36" customHeight="1" x14ac:dyDescent="0.25">
      <c r="B152" s="124"/>
      <c r="C152" s="127"/>
      <c r="D152" s="122"/>
      <c r="E152" s="122"/>
      <c r="F152" s="110">
        <f t="shared" ref="F152:N152" si="152">F157+F162</f>
        <v>0</v>
      </c>
      <c r="G152" s="110">
        <f t="shared" si="152"/>
        <v>61123.4</v>
      </c>
      <c r="H152" s="110">
        <f t="shared" si="152"/>
        <v>126314.3</v>
      </c>
      <c r="I152" s="110">
        <f t="shared" si="152"/>
        <v>0</v>
      </c>
      <c r="J152" s="110">
        <f t="shared" si="152"/>
        <v>46969.599999999999</v>
      </c>
      <c r="K152" s="110">
        <f t="shared" si="152"/>
        <v>22873.5</v>
      </c>
      <c r="L152" s="110">
        <f t="shared" si="152"/>
        <v>108461.9</v>
      </c>
      <c r="M152" s="110">
        <f t="shared" si="152"/>
        <v>0</v>
      </c>
      <c r="N152" s="110">
        <f t="shared" si="152"/>
        <v>17447</v>
      </c>
      <c r="O152" s="110">
        <f>O157+O162</f>
        <v>7280</v>
      </c>
      <c r="P152" s="113">
        <f t="shared" ref="P152:AA152" si="153">P157+P162</f>
        <v>58759.8</v>
      </c>
      <c r="Q152" s="113">
        <f t="shared" si="153"/>
        <v>4003</v>
      </c>
      <c r="R152" s="113">
        <f t="shared" si="153"/>
        <v>18234.7</v>
      </c>
      <c r="S152" s="113">
        <f t="shared" si="153"/>
        <v>0</v>
      </c>
      <c r="T152" s="113">
        <f t="shared" si="153"/>
        <v>0</v>
      </c>
      <c r="U152" s="113">
        <f t="shared" si="153"/>
        <v>0</v>
      </c>
      <c r="V152" s="113">
        <f t="shared" si="153"/>
        <v>0</v>
      </c>
      <c r="W152" s="113">
        <f t="shared" si="153"/>
        <v>0</v>
      </c>
      <c r="X152" s="113">
        <f t="shared" si="153"/>
        <v>0</v>
      </c>
      <c r="Y152" s="113">
        <f t="shared" si="153"/>
        <v>0</v>
      </c>
      <c r="Z152" s="113">
        <f t="shared" si="153"/>
        <v>0</v>
      </c>
      <c r="AA152" s="113">
        <f t="shared" si="153"/>
        <v>0</v>
      </c>
      <c r="AB152" s="113">
        <f t="shared" si="151"/>
        <v>471467.2</v>
      </c>
      <c r="AC152" s="87" t="s">
        <v>13</v>
      </c>
      <c r="AD152" s="32" t="s">
        <v>206</v>
      </c>
      <c r="AE152" s="91">
        <f t="shared" si="141"/>
        <v>471467.2</v>
      </c>
      <c r="AF152" s="62">
        <f t="shared" si="142"/>
        <v>0</v>
      </c>
    </row>
    <row r="153" spans="2:32" s="46" customFormat="1" ht="36" customHeight="1" x14ac:dyDescent="0.25">
      <c r="B153" s="124"/>
      <c r="C153" s="127"/>
      <c r="D153" s="122"/>
      <c r="E153" s="122"/>
      <c r="F153" s="110">
        <v>0</v>
      </c>
      <c r="G153" s="110">
        <v>0</v>
      </c>
      <c r="H153" s="110">
        <v>0</v>
      </c>
      <c r="I153" s="110">
        <v>0</v>
      </c>
      <c r="J153" s="110">
        <v>0</v>
      </c>
      <c r="K153" s="110">
        <v>0</v>
      </c>
      <c r="L153" s="110">
        <v>0</v>
      </c>
      <c r="M153" s="110">
        <v>0</v>
      </c>
      <c r="N153" s="110">
        <v>0</v>
      </c>
      <c r="O153" s="110">
        <f>O158+O163</f>
        <v>0</v>
      </c>
      <c r="P153" s="113">
        <f t="shared" ref="P153:AA153" si="154">P158+P163</f>
        <v>0</v>
      </c>
      <c r="Q153" s="113">
        <f t="shared" si="154"/>
        <v>0</v>
      </c>
      <c r="R153" s="113">
        <f t="shared" si="154"/>
        <v>0</v>
      </c>
      <c r="S153" s="113">
        <f t="shared" si="154"/>
        <v>0</v>
      </c>
      <c r="T153" s="113">
        <f t="shared" si="154"/>
        <v>0</v>
      </c>
      <c r="U153" s="113">
        <f t="shared" si="154"/>
        <v>0</v>
      </c>
      <c r="V153" s="113">
        <f t="shared" si="154"/>
        <v>0</v>
      </c>
      <c r="W153" s="113">
        <f t="shared" si="154"/>
        <v>0</v>
      </c>
      <c r="X153" s="113">
        <f t="shared" si="154"/>
        <v>0</v>
      </c>
      <c r="Y153" s="113">
        <f t="shared" si="154"/>
        <v>0</v>
      </c>
      <c r="Z153" s="113">
        <f t="shared" si="154"/>
        <v>0</v>
      </c>
      <c r="AA153" s="113">
        <f t="shared" si="154"/>
        <v>0</v>
      </c>
      <c r="AB153" s="113">
        <f t="shared" si="151"/>
        <v>0</v>
      </c>
      <c r="AC153" s="87" t="s">
        <v>14</v>
      </c>
      <c r="AD153" s="32"/>
      <c r="AE153" s="91">
        <f t="shared" si="141"/>
        <v>0</v>
      </c>
      <c r="AF153" s="62">
        <f t="shared" si="142"/>
        <v>0</v>
      </c>
    </row>
    <row r="154" spans="2:32" s="46" customFormat="1" ht="36" customHeight="1" x14ac:dyDescent="0.25">
      <c r="B154" s="124"/>
      <c r="C154" s="127"/>
      <c r="D154" s="122" t="s">
        <v>320</v>
      </c>
      <c r="E154" s="122" t="s">
        <v>308</v>
      </c>
      <c r="F154" s="110">
        <f>F155+F156+F157+F158</f>
        <v>0</v>
      </c>
      <c r="G154" s="110">
        <f t="shared" ref="G154:AA154" si="155">G155+G156+G157+G158</f>
        <v>61123.4</v>
      </c>
      <c r="H154" s="110">
        <f t="shared" si="155"/>
        <v>126314.3</v>
      </c>
      <c r="I154" s="110">
        <f t="shared" si="155"/>
        <v>0</v>
      </c>
      <c r="J154" s="110">
        <f t="shared" si="155"/>
        <v>46969.599999999999</v>
      </c>
      <c r="K154" s="110">
        <f t="shared" si="155"/>
        <v>22873.5</v>
      </c>
      <c r="L154" s="110">
        <f t="shared" si="155"/>
        <v>108461.9</v>
      </c>
      <c r="M154" s="110">
        <f t="shared" si="155"/>
        <v>0</v>
      </c>
      <c r="N154" s="110">
        <f t="shared" si="155"/>
        <v>17447</v>
      </c>
      <c r="O154" s="110">
        <f t="shared" si="155"/>
        <v>0</v>
      </c>
      <c r="P154" s="113">
        <f t="shared" si="155"/>
        <v>0</v>
      </c>
      <c r="Q154" s="113">
        <f t="shared" si="155"/>
        <v>0</v>
      </c>
      <c r="R154" s="113">
        <f t="shared" si="155"/>
        <v>0</v>
      </c>
      <c r="S154" s="113">
        <f t="shared" si="155"/>
        <v>0</v>
      </c>
      <c r="T154" s="113">
        <f t="shared" si="155"/>
        <v>0</v>
      </c>
      <c r="U154" s="113">
        <f t="shared" si="155"/>
        <v>0</v>
      </c>
      <c r="V154" s="113">
        <f t="shared" si="155"/>
        <v>0</v>
      </c>
      <c r="W154" s="113">
        <f t="shared" si="155"/>
        <v>0</v>
      </c>
      <c r="X154" s="113">
        <f t="shared" si="155"/>
        <v>0</v>
      </c>
      <c r="Y154" s="113">
        <f t="shared" si="155"/>
        <v>0</v>
      </c>
      <c r="Z154" s="113">
        <f t="shared" si="155"/>
        <v>0</v>
      </c>
      <c r="AA154" s="113">
        <f t="shared" si="155"/>
        <v>0</v>
      </c>
      <c r="AB154" s="113">
        <f>AB155+AB156+AB157+AB158</f>
        <v>383189.7</v>
      </c>
      <c r="AC154" s="87" t="s">
        <v>10</v>
      </c>
      <c r="AD154" s="32"/>
      <c r="AE154" s="91">
        <f t="shared" si="141"/>
        <v>383189.7</v>
      </c>
      <c r="AF154" s="62">
        <f t="shared" si="142"/>
        <v>0</v>
      </c>
    </row>
    <row r="155" spans="2:32" s="46" customFormat="1" ht="36" customHeight="1" x14ac:dyDescent="0.25">
      <c r="B155" s="124"/>
      <c r="C155" s="127"/>
      <c r="D155" s="122"/>
      <c r="E155" s="122"/>
      <c r="F155" s="110">
        <v>0</v>
      </c>
      <c r="G155" s="110">
        <v>0</v>
      </c>
      <c r="H155" s="110">
        <v>0</v>
      </c>
      <c r="I155" s="110">
        <v>0</v>
      </c>
      <c r="J155" s="110">
        <v>0</v>
      </c>
      <c r="K155" s="110">
        <v>0</v>
      </c>
      <c r="L155" s="110">
        <v>0</v>
      </c>
      <c r="M155" s="110">
        <v>0</v>
      </c>
      <c r="N155" s="110">
        <v>0</v>
      </c>
      <c r="O155" s="110">
        <v>0</v>
      </c>
      <c r="P155" s="113">
        <v>0</v>
      </c>
      <c r="Q155" s="113">
        <v>0</v>
      </c>
      <c r="R155" s="113">
        <v>0</v>
      </c>
      <c r="S155" s="113">
        <v>0</v>
      </c>
      <c r="T155" s="113">
        <v>0</v>
      </c>
      <c r="U155" s="113">
        <v>0</v>
      </c>
      <c r="V155" s="113">
        <v>0</v>
      </c>
      <c r="W155" s="113">
        <v>0</v>
      </c>
      <c r="X155" s="113">
        <v>0</v>
      </c>
      <c r="Y155" s="113">
        <v>0</v>
      </c>
      <c r="Z155" s="113">
        <v>0</v>
      </c>
      <c r="AA155" s="113">
        <v>0</v>
      </c>
      <c r="AB155" s="113">
        <f>SUM(F155:AA155)</f>
        <v>0</v>
      </c>
      <c r="AC155" s="87" t="s">
        <v>11</v>
      </c>
      <c r="AD155" s="32"/>
      <c r="AE155" s="91">
        <f t="shared" si="141"/>
        <v>0</v>
      </c>
      <c r="AF155" s="62">
        <f t="shared" si="142"/>
        <v>0</v>
      </c>
    </row>
    <row r="156" spans="2:32" s="46" customFormat="1" ht="36" customHeight="1" x14ac:dyDescent="0.25">
      <c r="B156" s="124"/>
      <c r="C156" s="127"/>
      <c r="D156" s="122"/>
      <c r="E156" s="122"/>
      <c r="F156" s="110">
        <v>0</v>
      </c>
      <c r="G156" s="110">
        <v>0</v>
      </c>
      <c r="H156" s="110">
        <v>0</v>
      </c>
      <c r="I156" s="110">
        <v>0</v>
      </c>
      <c r="J156" s="110">
        <v>0</v>
      </c>
      <c r="K156" s="110">
        <v>0</v>
      </c>
      <c r="L156" s="110">
        <v>0</v>
      </c>
      <c r="M156" s="110">
        <v>0</v>
      </c>
      <c r="N156" s="110">
        <v>0</v>
      </c>
      <c r="O156" s="110">
        <v>0</v>
      </c>
      <c r="P156" s="113">
        <v>0</v>
      </c>
      <c r="Q156" s="113">
        <v>0</v>
      </c>
      <c r="R156" s="113">
        <v>0</v>
      </c>
      <c r="S156" s="113">
        <v>0</v>
      </c>
      <c r="T156" s="113">
        <v>0</v>
      </c>
      <c r="U156" s="113">
        <v>0</v>
      </c>
      <c r="V156" s="113">
        <v>0</v>
      </c>
      <c r="W156" s="113">
        <v>0</v>
      </c>
      <c r="X156" s="113">
        <v>0</v>
      </c>
      <c r="Y156" s="113">
        <v>0</v>
      </c>
      <c r="Z156" s="113">
        <v>0</v>
      </c>
      <c r="AA156" s="113">
        <v>0</v>
      </c>
      <c r="AB156" s="113">
        <f t="shared" ref="AB156:AB158" si="156">SUM(F156:AA156)</f>
        <v>0</v>
      </c>
      <c r="AC156" s="87" t="s">
        <v>12</v>
      </c>
      <c r="AD156" s="32"/>
      <c r="AE156" s="91">
        <f t="shared" si="141"/>
        <v>0</v>
      </c>
      <c r="AF156" s="62">
        <f t="shared" si="142"/>
        <v>0</v>
      </c>
    </row>
    <row r="157" spans="2:32" s="46" customFormat="1" ht="36" customHeight="1" x14ac:dyDescent="0.25">
      <c r="B157" s="124"/>
      <c r="C157" s="127"/>
      <c r="D157" s="122"/>
      <c r="E157" s="122"/>
      <c r="F157" s="110">
        <v>0</v>
      </c>
      <c r="G157" s="110">
        <v>61123.4</v>
      </c>
      <c r="H157" s="110">
        <v>126314.3</v>
      </c>
      <c r="I157" s="110">
        <v>0</v>
      </c>
      <c r="J157" s="110">
        <v>46969.599999999999</v>
      </c>
      <c r="K157" s="110">
        <v>22873.5</v>
      </c>
      <c r="L157" s="110">
        <v>108461.9</v>
      </c>
      <c r="M157" s="110">
        <v>0</v>
      </c>
      <c r="N157" s="110">
        <v>17447</v>
      </c>
      <c r="O157" s="110">
        <v>0</v>
      </c>
      <c r="P157" s="113">
        <v>0</v>
      </c>
      <c r="Q157" s="113">
        <v>0</v>
      </c>
      <c r="R157" s="113">
        <v>0</v>
      </c>
      <c r="S157" s="113">
        <v>0</v>
      </c>
      <c r="T157" s="113">
        <v>0</v>
      </c>
      <c r="U157" s="113">
        <v>0</v>
      </c>
      <c r="V157" s="113">
        <v>0</v>
      </c>
      <c r="W157" s="113">
        <v>0</v>
      </c>
      <c r="X157" s="113">
        <v>0</v>
      </c>
      <c r="Y157" s="113">
        <v>0</v>
      </c>
      <c r="Z157" s="113">
        <v>0</v>
      </c>
      <c r="AA157" s="113">
        <v>0</v>
      </c>
      <c r="AB157" s="113">
        <f t="shared" si="156"/>
        <v>383189.7</v>
      </c>
      <c r="AC157" s="87" t="s">
        <v>13</v>
      </c>
      <c r="AD157" s="32" t="s">
        <v>206</v>
      </c>
      <c r="AE157" s="91">
        <f t="shared" si="141"/>
        <v>383189.7</v>
      </c>
      <c r="AF157" s="62">
        <f t="shared" si="142"/>
        <v>0</v>
      </c>
    </row>
    <row r="158" spans="2:32" s="46" customFormat="1" ht="36" customHeight="1" x14ac:dyDescent="0.25">
      <c r="B158" s="124"/>
      <c r="C158" s="127"/>
      <c r="D158" s="122"/>
      <c r="E158" s="122"/>
      <c r="F158" s="110">
        <v>0</v>
      </c>
      <c r="G158" s="110">
        <v>0</v>
      </c>
      <c r="H158" s="110">
        <v>0</v>
      </c>
      <c r="I158" s="110">
        <v>0</v>
      </c>
      <c r="J158" s="110">
        <v>0</v>
      </c>
      <c r="K158" s="110">
        <v>0</v>
      </c>
      <c r="L158" s="110">
        <v>0</v>
      </c>
      <c r="M158" s="110">
        <v>0</v>
      </c>
      <c r="N158" s="110">
        <v>0</v>
      </c>
      <c r="O158" s="110">
        <v>0</v>
      </c>
      <c r="P158" s="113">
        <v>0</v>
      </c>
      <c r="Q158" s="113">
        <v>0</v>
      </c>
      <c r="R158" s="113">
        <v>0</v>
      </c>
      <c r="S158" s="113">
        <v>0</v>
      </c>
      <c r="T158" s="113">
        <v>0</v>
      </c>
      <c r="U158" s="113">
        <v>0</v>
      </c>
      <c r="V158" s="113">
        <v>0</v>
      </c>
      <c r="W158" s="113">
        <v>0</v>
      </c>
      <c r="X158" s="113">
        <v>0</v>
      </c>
      <c r="Y158" s="113">
        <v>0</v>
      </c>
      <c r="Z158" s="113">
        <v>0</v>
      </c>
      <c r="AA158" s="113">
        <v>0</v>
      </c>
      <c r="AB158" s="113">
        <f t="shared" si="156"/>
        <v>0</v>
      </c>
      <c r="AC158" s="87" t="s">
        <v>14</v>
      </c>
      <c r="AD158" s="32"/>
      <c r="AE158" s="91">
        <f t="shared" si="141"/>
        <v>0</v>
      </c>
      <c r="AF158" s="62">
        <f t="shared" si="142"/>
        <v>0</v>
      </c>
    </row>
    <row r="159" spans="2:32" s="46" customFormat="1" ht="36" customHeight="1" x14ac:dyDescent="0.25">
      <c r="B159" s="124"/>
      <c r="C159" s="127"/>
      <c r="D159" s="118" t="s">
        <v>352</v>
      </c>
      <c r="E159" s="122" t="s">
        <v>309</v>
      </c>
      <c r="F159" s="110">
        <f>F160+F161+F162+F163</f>
        <v>0</v>
      </c>
      <c r="G159" s="110">
        <f t="shared" ref="G159:AA159" si="157">G160+G161+G162+G163</f>
        <v>0</v>
      </c>
      <c r="H159" s="110">
        <f t="shared" si="157"/>
        <v>0</v>
      </c>
      <c r="I159" s="110">
        <f t="shared" si="157"/>
        <v>0</v>
      </c>
      <c r="J159" s="110">
        <f t="shared" si="157"/>
        <v>0</v>
      </c>
      <c r="K159" s="110">
        <f t="shared" si="157"/>
        <v>0</v>
      </c>
      <c r="L159" s="110">
        <f t="shared" si="157"/>
        <v>0</v>
      </c>
      <c r="M159" s="110">
        <f t="shared" si="157"/>
        <v>0</v>
      </c>
      <c r="N159" s="110">
        <f t="shared" si="157"/>
        <v>0</v>
      </c>
      <c r="O159" s="110">
        <f t="shared" si="157"/>
        <v>7280</v>
      </c>
      <c r="P159" s="113">
        <f t="shared" si="157"/>
        <v>58759.8</v>
      </c>
      <c r="Q159" s="113">
        <f t="shared" si="157"/>
        <v>4003</v>
      </c>
      <c r="R159" s="113">
        <f t="shared" si="157"/>
        <v>18234.7</v>
      </c>
      <c r="S159" s="113">
        <f t="shared" si="157"/>
        <v>0</v>
      </c>
      <c r="T159" s="113">
        <f t="shared" si="157"/>
        <v>0</v>
      </c>
      <c r="U159" s="113">
        <f t="shared" si="157"/>
        <v>0</v>
      </c>
      <c r="V159" s="113">
        <f t="shared" si="157"/>
        <v>0</v>
      </c>
      <c r="W159" s="113">
        <f t="shared" si="157"/>
        <v>0</v>
      </c>
      <c r="X159" s="113">
        <f t="shared" si="157"/>
        <v>0</v>
      </c>
      <c r="Y159" s="113">
        <f t="shared" si="157"/>
        <v>0</v>
      </c>
      <c r="Z159" s="113">
        <f t="shared" si="157"/>
        <v>0</v>
      </c>
      <c r="AA159" s="113">
        <f t="shared" si="157"/>
        <v>0</v>
      </c>
      <c r="AB159" s="113">
        <f>AB160+AB161+AB162+AB163</f>
        <v>88277.5</v>
      </c>
      <c r="AC159" s="87" t="s">
        <v>10</v>
      </c>
      <c r="AD159" s="32"/>
      <c r="AE159" s="91">
        <f t="shared" si="141"/>
        <v>88277.5</v>
      </c>
      <c r="AF159" s="62">
        <f t="shared" si="142"/>
        <v>0</v>
      </c>
    </row>
    <row r="160" spans="2:32" s="46" customFormat="1" ht="36" customHeight="1" x14ac:dyDescent="0.25">
      <c r="B160" s="124"/>
      <c r="C160" s="127"/>
      <c r="D160" s="118"/>
      <c r="E160" s="122"/>
      <c r="F160" s="110">
        <v>0</v>
      </c>
      <c r="G160" s="110">
        <v>0</v>
      </c>
      <c r="H160" s="110">
        <v>0</v>
      </c>
      <c r="I160" s="110">
        <v>0</v>
      </c>
      <c r="J160" s="110">
        <v>0</v>
      </c>
      <c r="K160" s="110">
        <v>0</v>
      </c>
      <c r="L160" s="110">
        <v>0</v>
      </c>
      <c r="M160" s="110">
        <v>0</v>
      </c>
      <c r="N160" s="110">
        <v>0</v>
      </c>
      <c r="O160" s="110">
        <v>0</v>
      </c>
      <c r="P160" s="113">
        <v>0</v>
      </c>
      <c r="Q160" s="113">
        <v>0</v>
      </c>
      <c r="R160" s="113">
        <v>0</v>
      </c>
      <c r="S160" s="113">
        <v>0</v>
      </c>
      <c r="T160" s="113">
        <v>0</v>
      </c>
      <c r="U160" s="113">
        <v>0</v>
      </c>
      <c r="V160" s="113">
        <v>0</v>
      </c>
      <c r="W160" s="113">
        <v>0</v>
      </c>
      <c r="X160" s="113">
        <v>0</v>
      </c>
      <c r="Y160" s="113">
        <v>0</v>
      </c>
      <c r="Z160" s="113">
        <v>0</v>
      </c>
      <c r="AA160" s="113">
        <v>0</v>
      </c>
      <c r="AB160" s="113">
        <f>SUM(F160:AA160)</f>
        <v>0</v>
      </c>
      <c r="AC160" s="87" t="s">
        <v>11</v>
      </c>
      <c r="AD160" s="32"/>
      <c r="AE160" s="91">
        <f t="shared" si="141"/>
        <v>0</v>
      </c>
      <c r="AF160" s="62">
        <f t="shared" si="142"/>
        <v>0</v>
      </c>
    </row>
    <row r="161" spans="2:33" s="46" customFormat="1" ht="36" customHeight="1" x14ac:dyDescent="0.25">
      <c r="B161" s="124"/>
      <c r="C161" s="127"/>
      <c r="D161" s="118"/>
      <c r="E161" s="122"/>
      <c r="F161" s="110">
        <v>0</v>
      </c>
      <c r="G161" s="110">
        <v>0</v>
      </c>
      <c r="H161" s="110">
        <v>0</v>
      </c>
      <c r="I161" s="110">
        <v>0</v>
      </c>
      <c r="J161" s="110">
        <v>0</v>
      </c>
      <c r="K161" s="110">
        <v>0</v>
      </c>
      <c r="L161" s="110">
        <v>0</v>
      </c>
      <c r="M161" s="110">
        <v>0</v>
      </c>
      <c r="N161" s="110">
        <v>0</v>
      </c>
      <c r="O161" s="110">
        <v>0</v>
      </c>
      <c r="P161" s="113">
        <v>0</v>
      </c>
      <c r="Q161" s="113">
        <v>0</v>
      </c>
      <c r="R161" s="113">
        <v>0</v>
      </c>
      <c r="S161" s="113">
        <v>0</v>
      </c>
      <c r="T161" s="113">
        <v>0</v>
      </c>
      <c r="U161" s="113">
        <v>0</v>
      </c>
      <c r="V161" s="113">
        <v>0</v>
      </c>
      <c r="W161" s="113">
        <v>0</v>
      </c>
      <c r="X161" s="113">
        <v>0</v>
      </c>
      <c r="Y161" s="113">
        <v>0</v>
      </c>
      <c r="Z161" s="113">
        <v>0</v>
      </c>
      <c r="AA161" s="113">
        <v>0</v>
      </c>
      <c r="AB161" s="113">
        <f t="shared" ref="AB161:AB163" si="158">SUM(F161:AA161)</f>
        <v>0</v>
      </c>
      <c r="AC161" s="87" t="s">
        <v>12</v>
      </c>
      <c r="AD161" s="32"/>
      <c r="AE161" s="91">
        <f t="shared" si="141"/>
        <v>0</v>
      </c>
      <c r="AF161" s="62">
        <f t="shared" si="142"/>
        <v>0</v>
      </c>
    </row>
    <row r="162" spans="2:33" s="46" customFormat="1" ht="36" customHeight="1" x14ac:dyDescent="0.25">
      <c r="B162" s="124"/>
      <c r="C162" s="127"/>
      <c r="D162" s="118"/>
      <c r="E162" s="122"/>
      <c r="F162" s="110">
        <v>0</v>
      </c>
      <c r="G162" s="110">
        <v>0</v>
      </c>
      <c r="H162" s="110">
        <v>0</v>
      </c>
      <c r="I162" s="110">
        <v>0</v>
      </c>
      <c r="J162" s="110">
        <v>0</v>
      </c>
      <c r="K162" s="110">
        <v>0</v>
      </c>
      <c r="L162" s="110">
        <v>0</v>
      </c>
      <c r="M162" s="110">
        <v>0</v>
      </c>
      <c r="N162" s="110">
        <v>0</v>
      </c>
      <c r="O162" s="110">
        <v>7280</v>
      </c>
      <c r="P162" s="113">
        <v>58759.8</v>
      </c>
      <c r="Q162" s="113">
        <v>4003</v>
      </c>
      <c r="R162" s="113">
        <v>18234.7</v>
      </c>
      <c r="S162" s="113">
        <v>0</v>
      </c>
      <c r="T162" s="113">
        <v>0</v>
      </c>
      <c r="U162" s="113">
        <v>0</v>
      </c>
      <c r="V162" s="113">
        <v>0</v>
      </c>
      <c r="W162" s="113">
        <v>0</v>
      </c>
      <c r="X162" s="113">
        <v>0</v>
      </c>
      <c r="Y162" s="113">
        <v>0</v>
      </c>
      <c r="Z162" s="113">
        <v>0</v>
      </c>
      <c r="AA162" s="113">
        <v>0</v>
      </c>
      <c r="AB162" s="113">
        <f t="shared" si="158"/>
        <v>88277.5</v>
      </c>
      <c r="AC162" s="87" t="s">
        <v>13</v>
      </c>
      <c r="AD162" s="32" t="s">
        <v>206</v>
      </c>
      <c r="AE162" s="91">
        <f t="shared" si="141"/>
        <v>88277.5</v>
      </c>
      <c r="AF162" s="62">
        <f t="shared" si="142"/>
        <v>0</v>
      </c>
    </row>
    <row r="163" spans="2:33" s="46" customFormat="1" ht="36" customHeight="1" x14ac:dyDescent="0.25">
      <c r="B163" s="125"/>
      <c r="C163" s="128"/>
      <c r="D163" s="119"/>
      <c r="E163" s="122"/>
      <c r="F163" s="110">
        <v>0</v>
      </c>
      <c r="G163" s="110">
        <v>0</v>
      </c>
      <c r="H163" s="110">
        <v>0</v>
      </c>
      <c r="I163" s="110">
        <v>0</v>
      </c>
      <c r="J163" s="110">
        <v>0</v>
      </c>
      <c r="K163" s="110">
        <v>0</v>
      </c>
      <c r="L163" s="110">
        <v>0</v>
      </c>
      <c r="M163" s="110">
        <v>0</v>
      </c>
      <c r="N163" s="110">
        <v>0</v>
      </c>
      <c r="O163" s="110">
        <v>0</v>
      </c>
      <c r="P163" s="113">
        <v>0</v>
      </c>
      <c r="Q163" s="113">
        <v>0</v>
      </c>
      <c r="R163" s="113">
        <v>0</v>
      </c>
      <c r="S163" s="113">
        <v>0</v>
      </c>
      <c r="T163" s="113">
        <v>0</v>
      </c>
      <c r="U163" s="113">
        <v>0</v>
      </c>
      <c r="V163" s="113">
        <v>0</v>
      </c>
      <c r="W163" s="113">
        <v>0</v>
      </c>
      <c r="X163" s="113">
        <v>0</v>
      </c>
      <c r="Y163" s="113">
        <v>0</v>
      </c>
      <c r="Z163" s="113">
        <v>0</v>
      </c>
      <c r="AA163" s="113">
        <v>0</v>
      </c>
      <c r="AB163" s="113">
        <f t="shared" si="158"/>
        <v>0</v>
      </c>
      <c r="AC163" s="87" t="s">
        <v>14</v>
      </c>
      <c r="AD163" s="32"/>
      <c r="AE163" s="91">
        <f t="shared" si="141"/>
        <v>0</v>
      </c>
      <c r="AF163" s="62">
        <f t="shared" si="142"/>
        <v>0</v>
      </c>
    </row>
    <row r="164" spans="2:33" s="46" customFormat="1" ht="30.95" customHeight="1" x14ac:dyDescent="0.25">
      <c r="B164" s="155" t="s">
        <v>288</v>
      </c>
      <c r="C164" s="141" t="s">
        <v>289</v>
      </c>
      <c r="D164" s="129" t="s">
        <v>301</v>
      </c>
      <c r="E164" s="122" t="s">
        <v>310</v>
      </c>
      <c r="F164" s="110">
        <f>F165+F166+F167+F168</f>
        <v>0</v>
      </c>
      <c r="G164" s="110">
        <f t="shared" ref="G164:AA164" si="159">G165+G166+G167+G168</f>
        <v>0</v>
      </c>
      <c r="H164" s="110">
        <f t="shared" si="159"/>
        <v>0</v>
      </c>
      <c r="I164" s="110">
        <f t="shared" si="159"/>
        <v>0</v>
      </c>
      <c r="J164" s="110">
        <f t="shared" si="159"/>
        <v>0</v>
      </c>
      <c r="K164" s="110">
        <f t="shared" si="159"/>
        <v>0</v>
      </c>
      <c r="L164" s="110">
        <f t="shared" si="159"/>
        <v>0</v>
      </c>
      <c r="M164" s="110">
        <f t="shared" si="159"/>
        <v>0</v>
      </c>
      <c r="N164" s="110">
        <f t="shared" si="159"/>
        <v>0</v>
      </c>
      <c r="O164" s="110">
        <f t="shared" si="159"/>
        <v>38125.800000000003</v>
      </c>
      <c r="P164" s="113">
        <f t="shared" si="159"/>
        <v>49029.82965</v>
      </c>
      <c r="Q164" s="113">
        <f t="shared" si="159"/>
        <v>0</v>
      </c>
      <c r="R164" s="113">
        <f t="shared" si="159"/>
        <v>0</v>
      </c>
      <c r="S164" s="113">
        <f t="shared" si="159"/>
        <v>0</v>
      </c>
      <c r="T164" s="113">
        <f t="shared" si="159"/>
        <v>0</v>
      </c>
      <c r="U164" s="113">
        <f t="shared" si="159"/>
        <v>0</v>
      </c>
      <c r="V164" s="113">
        <f t="shared" si="159"/>
        <v>0</v>
      </c>
      <c r="W164" s="113">
        <f t="shared" si="159"/>
        <v>0</v>
      </c>
      <c r="X164" s="113">
        <f t="shared" si="159"/>
        <v>0</v>
      </c>
      <c r="Y164" s="113">
        <f t="shared" si="159"/>
        <v>0</v>
      </c>
      <c r="Z164" s="113">
        <f t="shared" si="159"/>
        <v>0</v>
      </c>
      <c r="AA164" s="113">
        <f t="shared" si="159"/>
        <v>0</v>
      </c>
      <c r="AB164" s="113">
        <f>AB165+AB166+AB167+AB168</f>
        <v>87155.629650000003</v>
      </c>
      <c r="AC164" s="87" t="s">
        <v>10</v>
      </c>
      <c r="AD164" s="32"/>
      <c r="AE164" s="91">
        <f t="shared" si="141"/>
        <v>87155.629650000003</v>
      </c>
      <c r="AF164" s="62">
        <f t="shared" si="142"/>
        <v>0</v>
      </c>
    </row>
    <row r="165" spans="2:33" s="46" customFormat="1" ht="30.95" customHeight="1" x14ac:dyDescent="0.25">
      <c r="B165" s="156"/>
      <c r="C165" s="141"/>
      <c r="D165" s="124"/>
      <c r="E165" s="122"/>
      <c r="F165" s="110">
        <v>0</v>
      </c>
      <c r="G165" s="110">
        <v>0</v>
      </c>
      <c r="H165" s="110">
        <v>0</v>
      </c>
      <c r="I165" s="110">
        <v>0</v>
      </c>
      <c r="J165" s="110">
        <v>0</v>
      </c>
      <c r="K165" s="110">
        <v>0</v>
      </c>
      <c r="L165" s="110">
        <v>0</v>
      </c>
      <c r="M165" s="110">
        <v>0</v>
      </c>
      <c r="N165" s="110">
        <v>0</v>
      </c>
      <c r="O165" s="110">
        <v>0</v>
      </c>
      <c r="P165" s="112">
        <v>0</v>
      </c>
      <c r="Q165" s="112">
        <v>0</v>
      </c>
      <c r="R165" s="112">
        <v>0</v>
      </c>
      <c r="S165" s="112">
        <v>0</v>
      </c>
      <c r="T165" s="112">
        <v>0</v>
      </c>
      <c r="U165" s="112">
        <v>0</v>
      </c>
      <c r="V165" s="112">
        <v>0</v>
      </c>
      <c r="W165" s="112">
        <v>0</v>
      </c>
      <c r="X165" s="112">
        <v>0</v>
      </c>
      <c r="Y165" s="112">
        <v>0</v>
      </c>
      <c r="Z165" s="112">
        <v>0</v>
      </c>
      <c r="AA165" s="112">
        <v>0</v>
      </c>
      <c r="AB165" s="113">
        <f>SUM(F165:AA165)</f>
        <v>0</v>
      </c>
      <c r="AC165" s="87" t="s">
        <v>11</v>
      </c>
      <c r="AD165" s="32"/>
      <c r="AE165" s="91">
        <f t="shared" si="141"/>
        <v>0</v>
      </c>
      <c r="AF165" s="62">
        <f t="shared" si="142"/>
        <v>0</v>
      </c>
    </row>
    <row r="166" spans="2:33" s="46" customFormat="1" ht="30.95" customHeight="1" x14ac:dyDescent="0.25">
      <c r="B166" s="156"/>
      <c r="C166" s="141"/>
      <c r="D166" s="124"/>
      <c r="E166" s="122"/>
      <c r="F166" s="110">
        <v>0</v>
      </c>
      <c r="G166" s="110">
        <v>0</v>
      </c>
      <c r="H166" s="110">
        <v>0</v>
      </c>
      <c r="I166" s="110">
        <v>0</v>
      </c>
      <c r="J166" s="110">
        <v>0</v>
      </c>
      <c r="K166" s="110">
        <v>0</v>
      </c>
      <c r="L166" s="110">
        <v>0</v>
      </c>
      <c r="M166" s="110">
        <v>0</v>
      </c>
      <c r="N166" s="110">
        <v>0</v>
      </c>
      <c r="O166" s="110">
        <v>6495.4</v>
      </c>
      <c r="P166" s="112">
        <v>4834.6230500000001</v>
      </c>
      <c r="Q166" s="112">
        <v>0</v>
      </c>
      <c r="R166" s="112">
        <v>0</v>
      </c>
      <c r="S166" s="112">
        <v>0</v>
      </c>
      <c r="T166" s="112">
        <v>0</v>
      </c>
      <c r="U166" s="112">
        <v>0</v>
      </c>
      <c r="V166" s="112">
        <v>0</v>
      </c>
      <c r="W166" s="112">
        <v>0</v>
      </c>
      <c r="X166" s="112">
        <v>0</v>
      </c>
      <c r="Y166" s="112">
        <v>0</v>
      </c>
      <c r="Z166" s="112">
        <v>0</v>
      </c>
      <c r="AA166" s="112">
        <v>0</v>
      </c>
      <c r="AB166" s="113">
        <f t="shared" ref="AB166:AB168" si="160">SUM(F166:AA166)</f>
        <v>11330.02305</v>
      </c>
      <c r="AC166" s="87" t="s">
        <v>12</v>
      </c>
      <c r="AD166" s="32"/>
      <c r="AE166" s="91">
        <f t="shared" si="141"/>
        <v>11330.02305</v>
      </c>
      <c r="AF166" s="62">
        <f t="shared" si="142"/>
        <v>0</v>
      </c>
    </row>
    <row r="167" spans="2:33" s="46" customFormat="1" ht="30.95" customHeight="1" x14ac:dyDescent="0.25">
      <c r="B167" s="156"/>
      <c r="C167" s="141"/>
      <c r="D167" s="124"/>
      <c r="E167" s="122"/>
      <c r="F167" s="110">
        <v>0</v>
      </c>
      <c r="G167" s="110">
        <v>0</v>
      </c>
      <c r="H167" s="110">
        <v>0</v>
      </c>
      <c r="I167" s="110">
        <v>0</v>
      </c>
      <c r="J167" s="110">
        <v>0</v>
      </c>
      <c r="K167" s="110">
        <v>0</v>
      </c>
      <c r="L167" s="110">
        <v>0</v>
      </c>
      <c r="M167" s="110">
        <v>0</v>
      </c>
      <c r="N167" s="110">
        <v>0</v>
      </c>
      <c r="O167" s="110">
        <v>31630.400000000001</v>
      </c>
      <c r="P167" s="112">
        <v>44195.206599999998</v>
      </c>
      <c r="Q167" s="112">
        <v>0</v>
      </c>
      <c r="R167" s="112">
        <v>0</v>
      </c>
      <c r="S167" s="112">
        <v>0</v>
      </c>
      <c r="T167" s="112">
        <v>0</v>
      </c>
      <c r="U167" s="112">
        <v>0</v>
      </c>
      <c r="V167" s="112">
        <v>0</v>
      </c>
      <c r="W167" s="112">
        <v>0</v>
      </c>
      <c r="X167" s="112">
        <v>0</v>
      </c>
      <c r="Y167" s="112">
        <v>0</v>
      </c>
      <c r="Z167" s="112">
        <v>0</v>
      </c>
      <c r="AA167" s="112">
        <v>0</v>
      </c>
      <c r="AB167" s="113">
        <f t="shared" si="160"/>
        <v>75825.606599999999</v>
      </c>
      <c r="AC167" s="87" t="s">
        <v>13</v>
      </c>
      <c r="AD167" s="32" t="s">
        <v>197</v>
      </c>
      <c r="AE167" s="91">
        <f t="shared" si="141"/>
        <v>75825.606599999999</v>
      </c>
      <c r="AF167" s="62">
        <f t="shared" si="142"/>
        <v>0</v>
      </c>
    </row>
    <row r="168" spans="2:33" s="46" customFormat="1" ht="30.95" customHeight="1" x14ac:dyDescent="0.25">
      <c r="B168" s="156"/>
      <c r="C168" s="141"/>
      <c r="D168" s="124"/>
      <c r="E168" s="122"/>
      <c r="F168" s="110">
        <v>0</v>
      </c>
      <c r="G168" s="110">
        <v>0</v>
      </c>
      <c r="H168" s="110">
        <v>0</v>
      </c>
      <c r="I168" s="110">
        <v>0</v>
      </c>
      <c r="J168" s="110">
        <v>0</v>
      </c>
      <c r="K168" s="110">
        <v>0</v>
      </c>
      <c r="L168" s="110">
        <v>0</v>
      </c>
      <c r="M168" s="110">
        <v>0</v>
      </c>
      <c r="N168" s="110">
        <v>0</v>
      </c>
      <c r="O168" s="110">
        <v>0</v>
      </c>
      <c r="P168" s="112">
        <v>0</v>
      </c>
      <c r="Q168" s="112">
        <v>0</v>
      </c>
      <c r="R168" s="112">
        <v>0</v>
      </c>
      <c r="S168" s="112">
        <v>0</v>
      </c>
      <c r="T168" s="112">
        <v>0</v>
      </c>
      <c r="U168" s="112">
        <v>0</v>
      </c>
      <c r="V168" s="112">
        <v>0</v>
      </c>
      <c r="W168" s="112">
        <v>0</v>
      </c>
      <c r="X168" s="112">
        <v>0</v>
      </c>
      <c r="Y168" s="112">
        <v>0</v>
      </c>
      <c r="Z168" s="112">
        <v>0</v>
      </c>
      <c r="AA168" s="112">
        <v>0</v>
      </c>
      <c r="AB168" s="113">
        <f t="shared" si="160"/>
        <v>0</v>
      </c>
      <c r="AC168" s="87" t="s">
        <v>14</v>
      </c>
      <c r="AD168" s="32"/>
      <c r="AE168" s="91">
        <f t="shared" si="141"/>
        <v>0</v>
      </c>
      <c r="AF168" s="62">
        <f t="shared" si="142"/>
        <v>0</v>
      </c>
    </row>
    <row r="169" spans="2:33" s="46" customFormat="1" ht="30.95" customHeight="1" x14ac:dyDescent="0.25">
      <c r="B169" s="122" t="s">
        <v>299</v>
      </c>
      <c r="C169" s="131" t="s">
        <v>300</v>
      </c>
      <c r="D169" s="122" t="s">
        <v>353</v>
      </c>
      <c r="E169" s="122" t="s">
        <v>213</v>
      </c>
      <c r="F169" s="110">
        <f>F170+F171+F172+F173</f>
        <v>0</v>
      </c>
      <c r="G169" s="110">
        <f t="shared" ref="G169:L169" si="161">G170+G171+G172+G173</f>
        <v>0</v>
      </c>
      <c r="H169" s="110">
        <f t="shared" si="161"/>
        <v>0</v>
      </c>
      <c r="I169" s="110">
        <f t="shared" si="161"/>
        <v>0</v>
      </c>
      <c r="J169" s="110">
        <f t="shared" si="161"/>
        <v>0</v>
      </c>
      <c r="K169" s="110">
        <f t="shared" si="161"/>
        <v>0</v>
      </c>
      <c r="L169" s="110">
        <f t="shared" si="161"/>
        <v>0</v>
      </c>
      <c r="M169" s="110">
        <f>M170+M171+M172+M173</f>
        <v>0</v>
      </c>
      <c r="N169" s="110">
        <f>N170+N171+N172+N173</f>
        <v>0</v>
      </c>
      <c r="O169" s="110">
        <f>O170+O171+O172+O173</f>
        <v>0</v>
      </c>
      <c r="P169" s="113">
        <f t="shared" ref="P169:AA169" si="162">P170+P171+P172+P173</f>
        <v>0</v>
      </c>
      <c r="Q169" s="113">
        <f t="shared" si="162"/>
        <v>675</v>
      </c>
      <c r="R169" s="113">
        <f t="shared" si="162"/>
        <v>742.5</v>
      </c>
      <c r="S169" s="113">
        <f t="shared" si="162"/>
        <v>816.8</v>
      </c>
      <c r="T169" s="113">
        <f t="shared" si="162"/>
        <v>816.8</v>
      </c>
      <c r="U169" s="113">
        <f>U170+U171+U172+U173</f>
        <v>816.8</v>
      </c>
      <c r="V169" s="113">
        <f t="shared" si="162"/>
        <v>816.8</v>
      </c>
      <c r="W169" s="113">
        <f t="shared" si="162"/>
        <v>816.8</v>
      </c>
      <c r="X169" s="113">
        <f t="shared" si="162"/>
        <v>816.8</v>
      </c>
      <c r="Y169" s="113">
        <f t="shared" si="162"/>
        <v>816.8</v>
      </c>
      <c r="Z169" s="113">
        <f t="shared" si="162"/>
        <v>816.8</v>
      </c>
      <c r="AA169" s="113">
        <f t="shared" si="162"/>
        <v>816.8</v>
      </c>
      <c r="AB169" s="113">
        <f>AB170+AB171+AB172+AB173</f>
        <v>8768.7000000000007</v>
      </c>
      <c r="AC169" s="87" t="s">
        <v>10</v>
      </c>
      <c r="AD169" s="32" t="s">
        <v>201</v>
      </c>
      <c r="AE169" s="91">
        <f t="shared" si="141"/>
        <v>3867.9000000000005</v>
      </c>
      <c r="AF169" s="62">
        <f t="shared" si="142"/>
        <v>4900.8</v>
      </c>
    </row>
    <row r="170" spans="2:33" s="46" customFormat="1" ht="30.95" customHeight="1" x14ac:dyDescent="0.25">
      <c r="B170" s="122"/>
      <c r="C170" s="131"/>
      <c r="D170" s="122"/>
      <c r="E170" s="122"/>
      <c r="F170" s="110">
        <f>F175+F180</f>
        <v>0</v>
      </c>
      <c r="G170" s="110">
        <v>0</v>
      </c>
      <c r="H170" s="110">
        <v>0</v>
      </c>
      <c r="I170" s="110">
        <v>0</v>
      </c>
      <c r="J170" s="110">
        <v>0</v>
      </c>
      <c r="K170" s="110">
        <f t="shared" ref="K170:L170" si="163">K175+K180</f>
        <v>0</v>
      </c>
      <c r="L170" s="110">
        <f t="shared" si="163"/>
        <v>0</v>
      </c>
      <c r="M170" s="110">
        <v>0</v>
      </c>
      <c r="N170" s="110">
        <v>0</v>
      </c>
      <c r="O170" s="110">
        <v>0</v>
      </c>
      <c r="P170" s="113">
        <v>0</v>
      </c>
      <c r="Q170" s="113">
        <v>0</v>
      </c>
      <c r="R170" s="113">
        <v>0</v>
      </c>
      <c r="S170" s="113">
        <v>0</v>
      </c>
      <c r="T170" s="113">
        <v>0</v>
      </c>
      <c r="U170" s="113">
        <v>0</v>
      </c>
      <c r="V170" s="113">
        <v>0</v>
      </c>
      <c r="W170" s="113">
        <v>0</v>
      </c>
      <c r="X170" s="113">
        <v>0</v>
      </c>
      <c r="Y170" s="113">
        <v>0</v>
      </c>
      <c r="Z170" s="113">
        <v>0</v>
      </c>
      <c r="AA170" s="113">
        <v>0</v>
      </c>
      <c r="AB170" s="113">
        <f>SUM(F170:AA170)</f>
        <v>0</v>
      </c>
      <c r="AC170" s="87" t="s">
        <v>11</v>
      </c>
      <c r="AD170" s="32"/>
      <c r="AE170" s="91">
        <f t="shared" si="141"/>
        <v>0</v>
      </c>
      <c r="AF170" s="62">
        <f t="shared" si="142"/>
        <v>0</v>
      </c>
    </row>
    <row r="171" spans="2:33" s="46" customFormat="1" ht="30.95" customHeight="1" x14ac:dyDescent="0.25">
      <c r="B171" s="122"/>
      <c r="C171" s="131"/>
      <c r="D171" s="122"/>
      <c r="E171" s="122"/>
      <c r="F171" s="110">
        <f>F176+F181</f>
        <v>0</v>
      </c>
      <c r="G171" s="110">
        <f t="shared" ref="G171:M171" si="164">G176+G181</f>
        <v>0</v>
      </c>
      <c r="H171" s="110">
        <v>0</v>
      </c>
      <c r="I171" s="110">
        <v>0</v>
      </c>
      <c r="J171" s="110">
        <f t="shared" si="164"/>
        <v>0</v>
      </c>
      <c r="K171" s="110">
        <f t="shared" si="164"/>
        <v>0</v>
      </c>
      <c r="L171" s="110">
        <f t="shared" si="164"/>
        <v>0</v>
      </c>
      <c r="M171" s="110">
        <f t="shared" si="164"/>
        <v>0</v>
      </c>
      <c r="N171" s="110">
        <v>0</v>
      </c>
      <c r="O171" s="110">
        <v>0</v>
      </c>
      <c r="P171" s="113">
        <v>0</v>
      </c>
      <c r="Q171" s="113">
        <v>0</v>
      </c>
      <c r="R171" s="113">
        <v>0</v>
      </c>
      <c r="S171" s="113">
        <v>0</v>
      </c>
      <c r="T171" s="113">
        <v>0</v>
      </c>
      <c r="U171" s="113">
        <v>0</v>
      </c>
      <c r="V171" s="113">
        <v>0</v>
      </c>
      <c r="W171" s="113">
        <v>0</v>
      </c>
      <c r="X171" s="113">
        <v>0</v>
      </c>
      <c r="Y171" s="113">
        <v>0</v>
      </c>
      <c r="Z171" s="113">
        <v>0</v>
      </c>
      <c r="AA171" s="113">
        <v>0</v>
      </c>
      <c r="AB171" s="113">
        <f t="shared" ref="AB171:AB172" si="165">SUM(F171:AA171)</f>
        <v>0</v>
      </c>
      <c r="AC171" s="87" t="s">
        <v>12</v>
      </c>
      <c r="AD171" s="32"/>
      <c r="AE171" s="91">
        <f t="shared" si="141"/>
        <v>0</v>
      </c>
      <c r="AF171" s="62">
        <f t="shared" si="142"/>
        <v>0</v>
      </c>
      <c r="AG171" s="63"/>
    </row>
    <row r="172" spans="2:33" s="46" customFormat="1" ht="30.95" customHeight="1" x14ac:dyDescent="0.25">
      <c r="B172" s="122"/>
      <c r="C172" s="131"/>
      <c r="D172" s="122"/>
      <c r="E172" s="122"/>
      <c r="F172" s="110">
        <v>0</v>
      </c>
      <c r="G172" s="110">
        <v>0</v>
      </c>
      <c r="H172" s="110">
        <v>0</v>
      </c>
      <c r="I172" s="110">
        <v>0</v>
      </c>
      <c r="J172" s="110">
        <v>0</v>
      </c>
      <c r="K172" s="110">
        <v>0</v>
      </c>
      <c r="L172" s="110">
        <v>0</v>
      </c>
      <c r="M172" s="110">
        <v>0</v>
      </c>
      <c r="N172" s="110">
        <v>0</v>
      </c>
      <c r="O172" s="110">
        <v>0</v>
      </c>
      <c r="P172" s="113">
        <f t="shared" ref="P172" si="166">P177+P182</f>
        <v>0</v>
      </c>
      <c r="Q172" s="113">
        <v>675</v>
      </c>
      <c r="R172" s="113">
        <v>742.5</v>
      </c>
      <c r="S172" s="113">
        <v>816.8</v>
      </c>
      <c r="T172" s="113">
        <v>816.8</v>
      </c>
      <c r="U172" s="113">
        <v>816.8</v>
      </c>
      <c r="V172" s="113">
        <v>816.8</v>
      </c>
      <c r="W172" s="113">
        <v>816.8</v>
      </c>
      <c r="X172" s="113">
        <v>816.8</v>
      </c>
      <c r="Y172" s="113">
        <v>816.8</v>
      </c>
      <c r="Z172" s="113">
        <v>816.8</v>
      </c>
      <c r="AA172" s="113">
        <v>816.8</v>
      </c>
      <c r="AB172" s="113">
        <f t="shared" si="165"/>
        <v>8768.7000000000007</v>
      </c>
      <c r="AC172" s="87" t="s">
        <v>13</v>
      </c>
      <c r="AD172" s="32"/>
      <c r="AE172" s="91">
        <f t="shared" si="141"/>
        <v>3867.9000000000005</v>
      </c>
      <c r="AF172" s="62">
        <f t="shared" si="142"/>
        <v>4900.8</v>
      </c>
      <c r="AG172" s="63"/>
    </row>
    <row r="173" spans="2:33" s="46" customFormat="1" ht="30.95" customHeight="1" x14ac:dyDescent="0.25">
      <c r="B173" s="122"/>
      <c r="C173" s="131"/>
      <c r="D173" s="122"/>
      <c r="E173" s="122"/>
      <c r="F173" s="110">
        <f>F178+F183</f>
        <v>0</v>
      </c>
      <c r="G173" s="110">
        <f t="shared" ref="G173:U173" si="167">G178+G183</f>
        <v>0</v>
      </c>
      <c r="H173" s="110">
        <f t="shared" si="167"/>
        <v>0</v>
      </c>
      <c r="I173" s="110">
        <f t="shared" si="167"/>
        <v>0</v>
      </c>
      <c r="J173" s="110">
        <f t="shared" si="167"/>
        <v>0</v>
      </c>
      <c r="K173" s="110">
        <f t="shared" si="167"/>
        <v>0</v>
      </c>
      <c r="L173" s="110">
        <f t="shared" si="167"/>
        <v>0</v>
      </c>
      <c r="M173" s="110">
        <f t="shared" si="167"/>
        <v>0</v>
      </c>
      <c r="N173" s="110">
        <f t="shared" si="167"/>
        <v>0</v>
      </c>
      <c r="O173" s="110">
        <f t="shared" si="167"/>
        <v>0</v>
      </c>
      <c r="P173" s="113">
        <f t="shared" si="167"/>
        <v>0</v>
      </c>
      <c r="Q173" s="113">
        <f t="shared" si="167"/>
        <v>0</v>
      </c>
      <c r="R173" s="113">
        <f t="shared" si="167"/>
        <v>0</v>
      </c>
      <c r="S173" s="113">
        <f t="shared" si="167"/>
        <v>0</v>
      </c>
      <c r="T173" s="113">
        <f t="shared" si="167"/>
        <v>0</v>
      </c>
      <c r="U173" s="113">
        <f t="shared" si="167"/>
        <v>0</v>
      </c>
      <c r="V173" s="113">
        <v>0</v>
      </c>
      <c r="W173" s="113">
        <v>0</v>
      </c>
      <c r="X173" s="113">
        <v>0</v>
      </c>
      <c r="Y173" s="113">
        <v>0</v>
      </c>
      <c r="Z173" s="113">
        <v>0</v>
      </c>
      <c r="AA173" s="113">
        <v>0</v>
      </c>
      <c r="AB173" s="113">
        <f>SUM(F173:AA173)</f>
        <v>0</v>
      </c>
      <c r="AC173" s="87" t="s">
        <v>14</v>
      </c>
      <c r="AD173" s="32"/>
      <c r="AE173" s="91">
        <f t="shared" si="141"/>
        <v>0</v>
      </c>
      <c r="AF173" s="62">
        <f t="shared" si="142"/>
        <v>0</v>
      </c>
      <c r="AG173" s="63"/>
    </row>
    <row r="174" spans="2:33" s="46" customFormat="1" ht="30.95" customHeight="1" x14ac:dyDescent="0.25">
      <c r="B174" s="122" t="s">
        <v>246</v>
      </c>
      <c r="C174" s="131" t="s">
        <v>280</v>
      </c>
      <c r="D174" s="122" t="s">
        <v>282</v>
      </c>
      <c r="E174" s="122" t="s">
        <v>215</v>
      </c>
      <c r="F174" s="110">
        <f>F175+F176+F177+F178</f>
        <v>54920.5</v>
      </c>
      <c r="G174" s="110">
        <f t="shared" ref="G174:AA174" si="168">G175+G176+G177+G178</f>
        <v>69173.599999999991</v>
      </c>
      <c r="H174" s="110">
        <f t="shared" si="168"/>
        <v>63653.399999999994</v>
      </c>
      <c r="I174" s="110">
        <f t="shared" si="168"/>
        <v>63986.5</v>
      </c>
      <c r="J174" s="110">
        <f t="shared" si="168"/>
        <v>53793.700000000004</v>
      </c>
      <c r="K174" s="110">
        <f t="shared" si="168"/>
        <v>64744.4</v>
      </c>
      <c r="L174" s="110">
        <f t="shared" si="168"/>
        <v>82734.799999999988</v>
      </c>
      <c r="M174" s="110">
        <f>M175+M176+M177+M178</f>
        <v>180672.3</v>
      </c>
      <c r="N174" s="110">
        <f t="shared" si="168"/>
        <v>176752.40000000002</v>
      </c>
      <c r="O174" s="110">
        <f t="shared" si="168"/>
        <v>173237.7</v>
      </c>
      <c r="P174" s="113">
        <f t="shared" si="168"/>
        <v>0</v>
      </c>
      <c r="Q174" s="113">
        <f t="shared" si="168"/>
        <v>0</v>
      </c>
      <c r="R174" s="113">
        <f t="shared" si="168"/>
        <v>0</v>
      </c>
      <c r="S174" s="113">
        <f t="shared" si="168"/>
        <v>0</v>
      </c>
      <c r="T174" s="113">
        <f t="shared" si="168"/>
        <v>0</v>
      </c>
      <c r="U174" s="113">
        <f t="shared" si="168"/>
        <v>0</v>
      </c>
      <c r="V174" s="113">
        <f t="shared" si="168"/>
        <v>0</v>
      </c>
      <c r="W174" s="113">
        <f t="shared" si="168"/>
        <v>0</v>
      </c>
      <c r="X174" s="113">
        <f t="shared" si="168"/>
        <v>0</v>
      </c>
      <c r="Y174" s="113">
        <f t="shared" si="168"/>
        <v>0</v>
      </c>
      <c r="Z174" s="113">
        <f t="shared" si="168"/>
        <v>0</v>
      </c>
      <c r="AA174" s="113">
        <f t="shared" si="168"/>
        <v>0</v>
      </c>
      <c r="AB174" s="113">
        <f>AB175+AB176+AB177+AB178</f>
        <v>983669.3</v>
      </c>
      <c r="AC174" s="87" t="s">
        <v>10</v>
      </c>
      <c r="AD174" s="32"/>
      <c r="AE174" s="91">
        <f t="shared" si="141"/>
        <v>983669.3</v>
      </c>
      <c r="AF174" s="62">
        <f t="shared" si="142"/>
        <v>0</v>
      </c>
    </row>
    <row r="175" spans="2:33" s="46" customFormat="1" ht="30.95" customHeight="1" x14ac:dyDescent="0.25">
      <c r="B175" s="122"/>
      <c r="C175" s="131"/>
      <c r="D175" s="122"/>
      <c r="E175" s="122"/>
      <c r="F175" s="110">
        <f>F180+F195</f>
        <v>0</v>
      </c>
      <c r="G175" s="110">
        <f t="shared" ref="G175:AA175" si="169">G180+G195</f>
        <v>1400</v>
      </c>
      <c r="H175" s="110">
        <f t="shared" si="169"/>
        <v>955.5</v>
      </c>
      <c r="I175" s="110">
        <f t="shared" si="169"/>
        <v>465</v>
      </c>
      <c r="J175" s="110">
        <f t="shared" si="169"/>
        <v>0</v>
      </c>
      <c r="K175" s="110">
        <f t="shared" si="169"/>
        <v>0</v>
      </c>
      <c r="L175" s="110">
        <f t="shared" si="169"/>
        <v>0</v>
      </c>
      <c r="M175" s="110">
        <f t="shared" si="169"/>
        <v>50000</v>
      </c>
      <c r="N175" s="110">
        <f t="shared" si="169"/>
        <v>73455.600000000006</v>
      </c>
      <c r="O175" s="110">
        <f t="shared" si="169"/>
        <v>41564.800000000003</v>
      </c>
      <c r="P175" s="113">
        <f t="shared" si="169"/>
        <v>0</v>
      </c>
      <c r="Q175" s="113">
        <f t="shared" si="169"/>
        <v>0</v>
      </c>
      <c r="R175" s="113">
        <f t="shared" si="169"/>
        <v>0</v>
      </c>
      <c r="S175" s="113">
        <f t="shared" si="169"/>
        <v>0</v>
      </c>
      <c r="T175" s="113">
        <f t="shared" si="169"/>
        <v>0</v>
      </c>
      <c r="U175" s="113">
        <f t="shared" si="169"/>
        <v>0</v>
      </c>
      <c r="V175" s="113">
        <f t="shared" si="169"/>
        <v>0</v>
      </c>
      <c r="W175" s="113">
        <f t="shared" si="169"/>
        <v>0</v>
      </c>
      <c r="X175" s="113">
        <f t="shared" si="169"/>
        <v>0</v>
      </c>
      <c r="Y175" s="113">
        <f t="shared" si="169"/>
        <v>0</v>
      </c>
      <c r="Z175" s="113">
        <f t="shared" si="169"/>
        <v>0</v>
      </c>
      <c r="AA175" s="113">
        <f t="shared" si="169"/>
        <v>0</v>
      </c>
      <c r="AB175" s="113">
        <f>SUM(F175:AA175)</f>
        <v>167840.90000000002</v>
      </c>
      <c r="AC175" s="87" t="s">
        <v>11</v>
      </c>
      <c r="AD175" s="32"/>
      <c r="AE175" s="91">
        <f t="shared" si="141"/>
        <v>167840.90000000002</v>
      </c>
      <c r="AF175" s="62">
        <f t="shared" si="142"/>
        <v>0</v>
      </c>
    </row>
    <row r="176" spans="2:33" s="46" customFormat="1" ht="30.95" customHeight="1" x14ac:dyDescent="0.25">
      <c r="B176" s="122"/>
      <c r="C176" s="131"/>
      <c r="D176" s="122"/>
      <c r="E176" s="122"/>
      <c r="F176" s="110">
        <f>F181+F196</f>
        <v>0</v>
      </c>
      <c r="G176" s="110">
        <f t="shared" ref="G176:AA176" si="170">G181+G196</f>
        <v>0</v>
      </c>
      <c r="H176" s="110">
        <f t="shared" si="170"/>
        <v>94.5</v>
      </c>
      <c r="I176" s="110">
        <f t="shared" si="170"/>
        <v>35</v>
      </c>
      <c r="J176" s="110">
        <f t="shared" si="170"/>
        <v>0</v>
      </c>
      <c r="K176" s="110">
        <f t="shared" si="170"/>
        <v>0</v>
      </c>
      <c r="L176" s="110">
        <f t="shared" si="170"/>
        <v>0</v>
      </c>
      <c r="M176" s="110">
        <f t="shared" si="170"/>
        <v>0</v>
      </c>
      <c r="N176" s="110">
        <f t="shared" si="170"/>
        <v>0</v>
      </c>
      <c r="O176" s="110">
        <f t="shared" si="170"/>
        <v>419.9</v>
      </c>
      <c r="P176" s="113">
        <f t="shared" si="170"/>
        <v>0</v>
      </c>
      <c r="Q176" s="113">
        <f t="shared" si="170"/>
        <v>0</v>
      </c>
      <c r="R176" s="113">
        <f t="shared" si="170"/>
        <v>0</v>
      </c>
      <c r="S176" s="113">
        <f t="shared" si="170"/>
        <v>0</v>
      </c>
      <c r="T176" s="113">
        <f t="shared" si="170"/>
        <v>0</v>
      </c>
      <c r="U176" s="113">
        <f t="shared" si="170"/>
        <v>0</v>
      </c>
      <c r="V176" s="113">
        <f t="shared" si="170"/>
        <v>0</v>
      </c>
      <c r="W176" s="113">
        <f t="shared" si="170"/>
        <v>0</v>
      </c>
      <c r="X176" s="113">
        <f t="shared" si="170"/>
        <v>0</v>
      </c>
      <c r="Y176" s="113">
        <f t="shared" si="170"/>
        <v>0</v>
      </c>
      <c r="Z176" s="113">
        <f t="shared" si="170"/>
        <v>0</v>
      </c>
      <c r="AA176" s="113">
        <f t="shared" si="170"/>
        <v>0</v>
      </c>
      <c r="AB176" s="113">
        <f t="shared" ref="AB176:AB178" si="171">SUM(F176:AA176)</f>
        <v>549.4</v>
      </c>
      <c r="AC176" s="87" t="s">
        <v>12</v>
      </c>
      <c r="AD176" s="32"/>
      <c r="AE176" s="91">
        <f t="shared" si="141"/>
        <v>549.4</v>
      </c>
      <c r="AF176" s="62">
        <f t="shared" si="142"/>
        <v>0</v>
      </c>
    </row>
    <row r="177" spans="2:32" s="46" customFormat="1" ht="30.95" customHeight="1" x14ac:dyDescent="0.25">
      <c r="B177" s="122"/>
      <c r="C177" s="131"/>
      <c r="D177" s="122"/>
      <c r="E177" s="122"/>
      <c r="F177" s="110">
        <f>F182+F197</f>
        <v>54920.5</v>
      </c>
      <c r="G177" s="110">
        <f t="shared" ref="G177:AA177" si="172">G182+G197</f>
        <v>67773.599999999991</v>
      </c>
      <c r="H177" s="110">
        <f t="shared" si="172"/>
        <v>62603.399999999994</v>
      </c>
      <c r="I177" s="110">
        <f t="shared" si="172"/>
        <v>63486.5</v>
      </c>
      <c r="J177" s="110">
        <f t="shared" si="172"/>
        <v>53793.700000000004</v>
      </c>
      <c r="K177" s="110">
        <f t="shared" si="172"/>
        <v>64744.4</v>
      </c>
      <c r="L177" s="110">
        <f t="shared" si="172"/>
        <v>82734.799999999988</v>
      </c>
      <c r="M177" s="110">
        <f t="shared" si="172"/>
        <v>130672.29999999999</v>
      </c>
      <c r="N177" s="110">
        <f t="shared" si="172"/>
        <v>103296.8</v>
      </c>
      <c r="O177" s="110">
        <f t="shared" si="172"/>
        <v>131253</v>
      </c>
      <c r="P177" s="113">
        <f t="shared" si="172"/>
        <v>0</v>
      </c>
      <c r="Q177" s="113">
        <f t="shared" si="172"/>
        <v>0</v>
      </c>
      <c r="R177" s="113">
        <f t="shared" si="172"/>
        <v>0</v>
      </c>
      <c r="S177" s="113">
        <f t="shared" si="172"/>
        <v>0</v>
      </c>
      <c r="T177" s="113">
        <f t="shared" si="172"/>
        <v>0</v>
      </c>
      <c r="U177" s="113">
        <f t="shared" si="172"/>
        <v>0</v>
      </c>
      <c r="V177" s="113">
        <f t="shared" si="172"/>
        <v>0</v>
      </c>
      <c r="W177" s="113">
        <f t="shared" si="172"/>
        <v>0</v>
      </c>
      <c r="X177" s="113">
        <f t="shared" si="172"/>
        <v>0</v>
      </c>
      <c r="Y177" s="113">
        <f t="shared" si="172"/>
        <v>0</v>
      </c>
      <c r="Z177" s="113">
        <f t="shared" si="172"/>
        <v>0</v>
      </c>
      <c r="AA177" s="113">
        <f t="shared" si="172"/>
        <v>0</v>
      </c>
      <c r="AB177" s="113">
        <f t="shared" si="171"/>
        <v>815279</v>
      </c>
      <c r="AC177" s="87" t="s">
        <v>13</v>
      </c>
      <c r="AD177" s="32"/>
      <c r="AE177" s="91">
        <f t="shared" si="141"/>
        <v>815279</v>
      </c>
      <c r="AF177" s="62">
        <f t="shared" si="142"/>
        <v>0</v>
      </c>
    </row>
    <row r="178" spans="2:32" s="46" customFormat="1" ht="30.95" customHeight="1" x14ac:dyDescent="0.25">
      <c r="B178" s="122"/>
      <c r="C178" s="131"/>
      <c r="D178" s="122"/>
      <c r="E178" s="122"/>
      <c r="F178" s="110">
        <f>F183+F198</f>
        <v>0</v>
      </c>
      <c r="G178" s="110">
        <f t="shared" ref="G178:AA178" si="173">G183+G198</f>
        <v>0</v>
      </c>
      <c r="H178" s="110">
        <f t="shared" si="173"/>
        <v>0</v>
      </c>
      <c r="I178" s="110">
        <f t="shared" si="173"/>
        <v>0</v>
      </c>
      <c r="J178" s="110">
        <f t="shared" si="173"/>
        <v>0</v>
      </c>
      <c r="K178" s="110">
        <f t="shared" si="173"/>
        <v>0</v>
      </c>
      <c r="L178" s="110">
        <f t="shared" si="173"/>
        <v>0</v>
      </c>
      <c r="M178" s="110">
        <f t="shared" si="173"/>
        <v>0</v>
      </c>
      <c r="N178" s="110">
        <f t="shared" si="173"/>
        <v>0</v>
      </c>
      <c r="O178" s="110">
        <f t="shared" si="173"/>
        <v>0</v>
      </c>
      <c r="P178" s="113">
        <f t="shared" si="173"/>
        <v>0</v>
      </c>
      <c r="Q178" s="113">
        <f t="shared" si="173"/>
        <v>0</v>
      </c>
      <c r="R178" s="113">
        <f t="shared" si="173"/>
        <v>0</v>
      </c>
      <c r="S178" s="113">
        <f t="shared" si="173"/>
        <v>0</v>
      </c>
      <c r="T178" s="113">
        <f t="shared" si="173"/>
        <v>0</v>
      </c>
      <c r="U178" s="113">
        <f t="shared" si="173"/>
        <v>0</v>
      </c>
      <c r="V178" s="113">
        <f t="shared" si="173"/>
        <v>0</v>
      </c>
      <c r="W178" s="113">
        <f t="shared" si="173"/>
        <v>0</v>
      </c>
      <c r="X178" s="113">
        <f t="shared" si="173"/>
        <v>0</v>
      </c>
      <c r="Y178" s="113">
        <f t="shared" si="173"/>
        <v>0</v>
      </c>
      <c r="Z178" s="113">
        <f t="shared" si="173"/>
        <v>0</v>
      </c>
      <c r="AA178" s="113">
        <f t="shared" si="173"/>
        <v>0</v>
      </c>
      <c r="AB178" s="113">
        <f t="shared" si="171"/>
        <v>0</v>
      </c>
      <c r="AC178" s="87" t="s">
        <v>14</v>
      </c>
      <c r="AD178" s="32"/>
      <c r="AE178" s="91">
        <f t="shared" si="141"/>
        <v>0</v>
      </c>
      <c r="AF178" s="62">
        <f t="shared" si="142"/>
        <v>0</v>
      </c>
    </row>
    <row r="179" spans="2:32" s="46" customFormat="1" ht="30.95" customHeight="1" x14ac:dyDescent="0.25">
      <c r="B179" s="129" t="s">
        <v>247</v>
      </c>
      <c r="C179" s="126" t="s">
        <v>21</v>
      </c>
      <c r="D179" s="122" t="s">
        <v>282</v>
      </c>
      <c r="E179" s="122" t="s">
        <v>219</v>
      </c>
      <c r="F179" s="110">
        <f>F180+F181+F182+F183</f>
        <v>3994.8</v>
      </c>
      <c r="G179" s="110">
        <f t="shared" ref="G179:AA179" si="174">G180+G181+G182+G183</f>
        <v>11581.4</v>
      </c>
      <c r="H179" s="110">
        <f t="shared" si="174"/>
        <v>11298.2</v>
      </c>
      <c r="I179" s="110">
        <f t="shared" si="174"/>
        <v>8430.9</v>
      </c>
      <c r="J179" s="110">
        <f t="shared" si="174"/>
        <v>9386.9</v>
      </c>
      <c r="K179" s="110">
        <f t="shared" si="174"/>
        <v>9965.1</v>
      </c>
      <c r="L179" s="110">
        <f t="shared" si="174"/>
        <v>9823.9</v>
      </c>
      <c r="M179" s="110">
        <f t="shared" si="174"/>
        <v>83581.100000000006</v>
      </c>
      <c r="N179" s="110">
        <f t="shared" si="174"/>
        <v>80959.400000000009</v>
      </c>
      <c r="O179" s="110">
        <f t="shared" si="174"/>
        <v>55144.700000000004</v>
      </c>
      <c r="P179" s="113">
        <f t="shared" si="174"/>
        <v>0</v>
      </c>
      <c r="Q179" s="113">
        <f t="shared" si="174"/>
        <v>0</v>
      </c>
      <c r="R179" s="113">
        <f t="shared" si="174"/>
        <v>0</v>
      </c>
      <c r="S179" s="113">
        <f t="shared" si="174"/>
        <v>0</v>
      </c>
      <c r="T179" s="113">
        <f t="shared" si="174"/>
        <v>0</v>
      </c>
      <c r="U179" s="113">
        <f t="shared" si="174"/>
        <v>0</v>
      </c>
      <c r="V179" s="113">
        <f t="shared" si="174"/>
        <v>0</v>
      </c>
      <c r="W179" s="113">
        <f t="shared" si="174"/>
        <v>0</v>
      </c>
      <c r="X179" s="113">
        <f t="shared" si="174"/>
        <v>0</v>
      </c>
      <c r="Y179" s="113">
        <f t="shared" si="174"/>
        <v>0</v>
      </c>
      <c r="Z179" s="113">
        <f t="shared" si="174"/>
        <v>0</v>
      </c>
      <c r="AA179" s="113">
        <f t="shared" si="174"/>
        <v>0</v>
      </c>
      <c r="AB179" s="113">
        <f>AB180+AB181+AB182+AB183</f>
        <v>284166.40000000002</v>
      </c>
      <c r="AC179" s="87" t="s">
        <v>10</v>
      </c>
      <c r="AD179" s="32"/>
      <c r="AE179" s="91">
        <f t="shared" si="141"/>
        <v>284166.40000000002</v>
      </c>
      <c r="AF179" s="62">
        <f t="shared" si="142"/>
        <v>0</v>
      </c>
    </row>
    <row r="180" spans="2:32" s="46" customFormat="1" ht="30.95" customHeight="1" x14ac:dyDescent="0.25">
      <c r="B180" s="124"/>
      <c r="C180" s="127"/>
      <c r="D180" s="122"/>
      <c r="E180" s="122"/>
      <c r="F180" s="110">
        <f>F185+F190</f>
        <v>0</v>
      </c>
      <c r="G180" s="110">
        <f t="shared" ref="G180:AA180" si="175">G185+G190</f>
        <v>1400</v>
      </c>
      <c r="H180" s="110">
        <f t="shared" si="175"/>
        <v>955.5</v>
      </c>
      <c r="I180" s="110">
        <f t="shared" si="175"/>
        <v>465</v>
      </c>
      <c r="J180" s="110">
        <f t="shared" si="175"/>
        <v>0</v>
      </c>
      <c r="K180" s="110">
        <f t="shared" si="175"/>
        <v>0</v>
      </c>
      <c r="L180" s="110">
        <f t="shared" si="175"/>
        <v>0</v>
      </c>
      <c r="M180" s="110">
        <f t="shared" si="175"/>
        <v>50000</v>
      </c>
      <c r="N180" s="110">
        <f t="shared" si="175"/>
        <v>73455.600000000006</v>
      </c>
      <c r="O180" s="110">
        <f t="shared" si="175"/>
        <v>41564.800000000003</v>
      </c>
      <c r="P180" s="113">
        <f t="shared" si="175"/>
        <v>0</v>
      </c>
      <c r="Q180" s="113">
        <f t="shared" si="175"/>
        <v>0</v>
      </c>
      <c r="R180" s="113">
        <f t="shared" si="175"/>
        <v>0</v>
      </c>
      <c r="S180" s="113">
        <f t="shared" si="175"/>
        <v>0</v>
      </c>
      <c r="T180" s="113">
        <f t="shared" si="175"/>
        <v>0</v>
      </c>
      <c r="U180" s="113">
        <f t="shared" si="175"/>
        <v>0</v>
      </c>
      <c r="V180" s="113">
        <f t="shared" si="175"/>
        <v>0</v>
      </c>
      <c r="W180" s="113">
        <f t="shared" si="175"/>
        <v>0</v>
      </c>
      <c r="X180" s="113">
        <f t="shared" si="175"/>
        <v>0</v>
      </c>
      <c r="Y180" s="113">
        <f t="shared" si="175"/>
        <v>0</v>
      </c>
      <c r="Z180" s="113">
        <f t="shared" si="175"/>
        <v>0</v>
      </c>
      <c r="AA180" s="113">
        <f t="shared" si="175"/>
        <v>0</v>
      </c>
      <c r="AB180" s="113">
        <f>SUM(F180:AA180)</f>
        <v>167840.90000000002</v>
      </c>
      <c r="AC180" s="87" t="s">
        <v>11</v>
      </c>
      <c r="AD180" s="32"/>
      <c r="AE180" s="91">
        <f t="shared" si="141"/>
        <v>167840.90000000002</v>
      </c>
      <c r="AF180" s="62">
        <f t="shared" si="142"/>
        <v>0</v>
      </c>
    </row>
    <row r="181" spans="2:32" s="46" customFormat="1" ht="30.95" customHeight="1" x14ac:dyDescent="0.25">
      <c r="B181" s="124"/>
      <c r="C181" s="127"/>
      <c r="D181" s="122"/>
      <c r="E181" s="122"/>
      <c r="F181" s="110">
        <f>F186+F191</f>
        <v>0</v>
      </c>
      <c r="G181" s="110">
        <f t="shared" ref="G181:AA181" si="176">G186+G191</f>
        <v>0</v>
      </c>
      <c r="H181" s="110">
        <f t="shared" si="176"/>
        <v>94.5</v>
      </c>
      <c r="I181" s="110">
        <f t="shared" si="176"/>
        <v>35</v>
      </c>
      <c r="J181" s="110">
        <f t="shared" si="176"/>
        <v>0</v>
      </c>
      <c r="K181" s="110">
        <f t="shared" si="176"/>
        <v>0</v>
      </c>
      <c r="L181" s="110">
        <f t="shared" si="176"/>
        <v>0</v>
      </c>
      <c r="M181" s="110">
        <f t="shared" si="176"/>
        <v>0</v>
      </c>
      <c r="N181" s="110">
        <f t="shared" si="176"/>
        <v>0</v>
      </c>
      <c r="O181" s="110">
        <f>O186+O191</f>
        <v>419.9</v>
      </c>
      <c r="P181" s="113">
        <f t="shared" si="176"/>
        <v>0</v>
      </c>
      <c r="Q181" s="113">
        <f t="shared" si="176"/>
        <v>0</v>
      </c>
      <c r="R181" s="113">
        <f t="shared" si="176"/>
        <v>0</v>
      </c>
      <c r="S181" s="113">
        <f t="shared" si="176"/>
        <v>0</v>
      </c>
      <c r="T181" s="113">
        <f t="shared" si="176"/>
        <v>0</v>
      </c>
      <c r="U181" s="113">
        <f t="shared" si="176"/>
        <v>0</v>
      </c>
      <c r="V181" s="113">
        <f t="shared" si="176"/>
        <v>0</v>
      </c>
      <c r="W181" s="113">
        <f t="shared" si="176"/>
        <v>0</v>
      </c>
      <c r="X181" s="113">
        <f t="shared" si="176"/>
        <v>0</v>
      </c>
      <c r="Y181" s="113">
        <f t="shared" si="176"/>
        <v>0</v>
      </c>
      <c r="Z181" s="113">
        <f t="shared" si="176"/>
        <v>0</v>
      </c>
      <c r="AA181" s="113">
        <f t="shared" si="176"/>
        <v>0</v>
      </c>
      <c r="AB181" s="113">
        <f t="shared" ref="AB181:AB183" si="177">SUM(F181:AA181)</f>
        <v>549.4</v>
      </c>
      <c r="AC181" s="87" t="s">
        <v>12</v>
      </c>
      <c r="AD181" s="32"/>
      <c r="AE181" s="91">
        <f t="shared" si="141"/>
        <v>549.4</v>
      </c>
      <c r="AF181" s="62">
        <f t="shared" si="142"/>
        <v>0</v>
      </c>
    </row>
    <row r="182" spans="2:32" s="46" customFormat="1" ht="30.95" customHeight="1" x14ac:dyDescent="0.25">
      <c r="B182" s="124"/>
      <c r="C182" s="127"/>
      <c r="D182" s="122"/>
      <c r="E182" s="122"/>
      <c r="F182" s="110">
        <f>F187+F192</f>
        <v>3994.8</v>
      </c>
      <c r="G182" s="110">
        <f t="shared" ref="G182:AA182" si="178">G187+G192</f>
        <v>10181.4</v>
      </c>
      <c r="H182" s="110">
        <f t="shared" si="178"/>
        <v>10248.200000000001</v>
      </c>
      <c r="I182" s="110">
        <f t="shared" si="178"/>
        <v>7930.9</v>
      </c>
      <c r="J182" s="110">
        <f t="shared" si="178"/>
        <v>9386.9</v>
      </c>
      <c r="K182" s="110">
        <f t="shared" si="178"/>
        <v>9965.1</v>
      </c>
      <c r="L182" s="110">
        <f t="shared" si="178"/>
        <v>9823.9</v>
      </c>
      <c r="M182" s="110">
        <f t="shared" si="178"/>
        <v>33581.1</v>
      </c>
      <c r="N182" s="110">
        <f t="shared" si="178"/>
        <v>7503.8</v>
      </c>
      <c r="O182" s="110">
        <f t="shared" si="178"/>
        <v>13160</v>
      </c>
      <c r="P182" s="113">
        <f t="shared" si="178"/>
        <v>0</v>
      </c>
      <c r="Q182" s="113">
        <f t="shared" si="178"/>
        <v>0</v>
      </c>
      <c r="R182" s="113">
        <f t="shared" si="178"/>
        <v>0</v>
      </c>
      <c r="S182" s="113">
        <f t="shared" si="178"/>
        <v>0</v>
      </c>
      <c r="T182" s="113">
        <f t="shared" si="178"/>
        <v>0</v>
      </c>
      <c r="U182" s="113">
        <f t="shared" si="178"/>
        <v>0</v>
      </c>
      <c r="V182" s="113">
        <f t="shared" si="178"/>
        <v>0</v>
      </c>
      <c r="W182" s="113">
        <f t="shared" si="178"/>
        <v>0</v>
      </c>
      <c r="X182" s="113">
        <f t="shared" si="178"/>
        <v>0</v>
      </c>
      <c r="Y182" s="113">
        <f t="shared" si="178"/>
        <v>0</v>
      </c>
      <c r="Z182" s="113">
        <f t="shared" si="178"/>
        <v>0</v>
      </c>
      <c r="AA182" s="113">
        <f t="shared" si="178"/>
        <v>0</v>
      </c>
      <c r="AB182" s="113">
        <f t="shared" si="177"/>
        <v>115776.1</v>
      </c>
      <c r="AC182" s="87" t="s">
        <v>13</v>
      </c>
      <c r="AD182" s="32" t="s">
        <v>205</v>
      </c>
      <c r="AE182" s="91">
        <f t="shared" si="141"/>
        <v>115776.1</v>
      </c>
      <c r="AF182" s="62">
        <f t="shared" si="142"/>
        <v>0</v>
      </c>
    </row>
    <row r="183" spans="2:32" s="46" customFormat="1" ht="30.95" customHeight="1" x14ac:dyDescent="0.25">
      <c r="B183" s="124"/>
      <c r="C183" s="127"/>
      <c r="D183" s="122"/>
      <c r="E183" s="122"/>
      <c r="F183" s="110">
        <f>F188+F193</f>
        <v>0</v>
      </c>
      <c r="G183" s="110">
        <f t="shared" ref="G183:AA183" si="179">G188+G193</f>
        <v>0</v>
      </c>
      <c r="H183" s="110">
        <f t="shared" si="179"/>
        <v>0</v>
      </c>
      <c r="I183" s="110">
        <f t="shared" si="179"/>
        <v>0</v>
      </c>
      <c r="J183" s="110">
        <f t="shared" si="179"/>
        <v>0</v>
      </c>
      <c r="K183" s="110">
        <f t="shared" si="179"/>
        <v>0</v>
      </c>
      <c r="L183" s="110">
        <f t="shared" si="179"/>
        <v>0</v>
      </c>
      <c r="M183" s="110">
        <f t="shared" si="179"/>
        <v>0</v>
      </c>
      <c r="N183" s="110">
        <f t="shared" si="179"/>
        <v>0</v>
      </c>
      <c r="O183" s="110">
        <f t="shared" si="179"/>
        <v>0</v>
      </c>
      <c r="P183" s="113">
        <f t="shared" si="179"/>
        <v>0</v>
      </c>
      <c r="Q183" s="113">
        <f t="shared" si="179"/>
        <v>0</v>
      </c>
      <c r="R183" s="113">
        <f t="shared" si="179"/>
        <v>0</v>
      </c>
      <c r="S183" s="113">
        <f t="shared" si="179"/>
        <v>0</v>
      </c>
      <c r="T183" s="113">
        <f t="shared" si="179"/>
        <v>0</v>
      </c>
      <c r="U183" s="113">
        <f t="shared" si="179"/>
        <v>0</v>
      </c>
      <c r="V183" s="113">
        <f t="shared" si="179"/>
        <v>0</v>
      </c>
      <c r="W183" s="113">
        <f t="shared" si="179"/>
        <v>0</v>
      </c>
      <c r="X183" s="113">
        <f t="shared" si="179"/>
        <v>0</v>
      </c>
      <c r="Y183" s="113">
        <f t="shared" si="179"/>
        <v>0</v>
      </c>
      <c r="Z183" s="113">
        <f t="shared" si="179"/>
        <v>0</v>
      </c>
      <c r="AA183" s="113">
        <f t="shared" si="179"/>
        <v>0</v>
      </c>
      <c r="AB183" s="113">
        <f t="shared" si="177"/>
        <v>0</v>
      </c>
      <c r="AC183" s="87" t="s">
        <v>14</v>
      </c>
      <c r="AD183" s="32"/>
      <c r="AE183" s="91">
        <f t="shared" si="141"/>
        <v>0</v>
      </c>
      <c r="AF183" s="62">
        <f t="shared" si="142"/>
        <v>0</v>
      </c>
    </row>
    <row r="184" spans="2:32" s="46" customFormat="1" ht="30.95" customHeight="1" x14ac:dyDescent="0.25">
      <c r="B184" s="124"/>
      <c r="C184" s="127"/>
      <c r="D184" s="129" t="s">
        <v>244</v>
      </c>
      <c r="E184" s="129" t="s">
        <v>20</v>
      </c>
      <c r="F184" s="110">
        <f>F185+F186+F187+F188</f>
        <v>3994.8</v>
      </c>
      <c r="G184" s="110">
        <f t="shared" ref="G184:AA184" si="180">G185+G186+G187+G188</f>
        <v>11581.4</v>
      </c>
      <c r="H184" s="110">
        <f t="shared" si="180"/>
        <v>11298.2</v>
      </c>
      <c r="I184" s="110">
        <f t="shared" si="180"/>
        <v>8430.9</v>
      </c>
      <c r="J184" s="110">
        <f t="shared" si="180"/>
        <v>9386.9</v>
      </c>
      <c r="K184" s="110">
        <f t="shared" si="180"/>
        <v>9965.1</v>
      </c>
      <c r="L184" s="110">
        <f t="shared" si="180"/>
        <v>9823.9</v>
      </c>
      <c r="M184" s="110">
        <f t="shared" si="180"/>
        <v>83581.100000000006</v>
      </c>
      <c r="N184" s="110">
        <f t="shared" si="180"/>
        <v>80574.400000000009</v>
      </c>
      <c r="O184" s="110">
        <f t="shared" si="180"/>
        <v>0</v>
      </c>
      <c r="P184" s="113">
        <f t="shared" si="180"/>
        <v>0</v>
      </c>
      <c r="Q184" s="113">
        <f t="shared" si="180"/>
        <v>0</v>
      </c>
      <c r="R184" s="113">
        <f t="shared" si="180"/>
        <v>0</v>
      </c>
      <c r="S184" s="113">
        <f t="shared" si="180"/>
        <v>0</v>
      </c>
      <c r="T184" s="113">
        <f t="shared" si="180"/>
        <v>0</v>
      </c>
      <c r="U184" s="113">
        <f t="shared" si="180"/>
        <v>0</v>
      </c>
      <c r="V184" s="113">
        <f t="shared" si="180"/>
        <v>0</v>
      </c>
      <c r="W184" s="113">
        <f t="shared" si="180"/>
        <v>0</v>
      </c>
      <c r="X184" s="113">
        <f t="shared" si="180"/>
        <v>0</v>
      </c>
      <c r="Y184" s="113">
        <f t="shared" si="180"/>
        <v>0</v>
      </c>
      <c r="Z184" s="113">
        <f t="shared" si="180"/>
        <v>0</v>
      </c>
      <c r="AA184" s="113">
        <f t="shared" si="180"/>
        <v>0</v>
      </c>
      <c r="AB184" s="113">
        <f>AB185+AB186+AB187+AB188</f>
        <v>228636.7</v>
      </c>
      <c r="AC184" s="87" t="s">
        <v>10</v>
      </c>
      <c r="AD184" s="32"/>
      <c r="AE184" s="91">
        <f t="shared" si="141"/>
        <v>228636.7</v>
      </c>
      <c r="AF184" s="62">
        <f t="shared" si="142"/>
        <v>0</v>
      </c>
    </row>
    <row r="185" spans="2:32" s="46" customFormat="1" ht="30.95" customHeight="1" x14ac:dyDescent="0.25">
      <c r="B185" s="124"/>
      <c r="C185" s="127"/>
      <c r="D185" s="124"/>
      <c r="E185" s="124"/>
      <c r="F185" s="110">
        <v>0</v>
      </c>
      <c r="G185" s="110">
        <v>1400</v>
      </c>
      <c r="H185" s="110">
        <v>955.5</v>
      </c>
      <c r="I185" s="110">
        <v>465</v>
      </c>
      <c r="J185" s="110">
        <v>0</v>
      </c>
      <c r="K185" s="110">
        <v>0</v>
      </c>
      <c r="L185" s="110">
        <v>0</v>
      </c>
      <c r="M185" s="110">
        <v>50000</v>
      </c>
      <c r="N185" s="110">
        <v>73455.600000000006</v>
      </c>
      <c r="O185" s="110">
        <v>0</v>
      </c>
      <c r="P185" s="113">
        <v>0</v>
      </c>
      <c r="Q185" s="113">
        <v>0</v>
      </c>
      <c r="R185" s="113">
        <v>0</v>
      </c>
      <c r="S185" s="113">
        <v>0</v>
      </c>
      <c r="T185" s="113">
        <v>0</v>
      </c>
      <c r="U185" s="113">
        <v>0</v>
      </c>
      <c r="V185" s="113">
        <v>0</v>
      </c>
      <c r="W185" s="113">
        <v>0</v>
      </c>
      <c r="X185" s="113">
        <v>0</v>
      </c>
      <c r="Y185" s="113">
        <v>0</v>
      </c>
      <c r="Z185" s="113">
        <v>0</v>
      </c>
      <c r="AA185" s="113">
        <v>0</v>
      </c>
      <c r="AB185" s="113">
        <f>SUM(F185:AA185)</f>
        <v>126276.1</v>
      </c>
      <c r="AC185" s="87" t="s">
        <v>11</v>
      </c>
      <c r="AD185" s="32"/>
      <c r="AE185" s="91">
        <f t="shared" si="141"/>
        <v>126276.1</v>
      </c>
      <c r="AF185" s="62">
        <f t="shared" si="142"/>
        <v>0</v>
      </c>
    </row>
    <row r="186" spans="2:32" s="46" customFormat="1" ht="30.95" customHeight="1" x14ac:dyDescent="0.25">
      <c r="B186" s="124"/>
      <c r="C186" s="127"/>
      <c r="D186" s="124"/>
      <c r="E186" s="124"/>
      <c r="F186" s="110">
        <v>0</v>
      </c>
      <c r="G186" s="110">
        <v>0</v>
      </c>
      <c r="H186" s="110">
        <v>94.5</v>
      </c>
      <c r="I186" s="110">
        <v>35</v>
      </c>
      <c r="J186" s="110">
        <v>0</v>
      </c>
      <c r="K186" s="110">
        <v>0</v>
      </c>
      <c r="L186" s="110">
        <v>0</v>
      </c>
      <c r="M186" s="110">
        <v>0</v>
      </c>
      <c r="N186" s="110">
        <v>0</v>
      </c>
      <c r="O186" s="110">
        <v>0</v>
      </c>
      <c r="P186" s="113">
        <v>0</v>
      </c>
      <c r="Q186" s="113">
        <v>0</v>
      </c>
      <c r="R186" s="113">
        <v>0</v>
      </c>
      <c r="S186" s="113">
        <v>0</v>
      </c>
      <c r="T186" s="113">
        <v>0</v>
      </c>
      <c r="U186" s="113">
        <v>0</v>
      </c>
      <c r="V186" s="113">
        <v>0</v>
      </c>
      <c r="W186" s="113">
        <v>0</v>
      </c>
      <c r="X186" s="113">
        <v>0</v>
      </c>
      <c r="Y186" s="113">
        <v>0</v>
      </c>
      <c r="Z186" s="113">
        <v>0</v>
      </c>
      <c r="AA186" s="113">
        <v>0</v>
      </c>
      <c r="AB186" s="113">
        <f t="shared" ref="AB186:AB188" si="181">SUM(F186:AA186)</f>
        <v>129.5</v>
      </c>
      <c r="AC186" s="87" t="s">
        <v>12</v>
      </c>
      <c r="AD186" s="32"/>
      <c r="AE186" s="91">
        <f t="shared" si="141"/>
        <v>129.5</v>
      </c>
      <c r="AF186" s="62">
        <f t="shared" si="142"/>
        <v>0</v>
      </c>
    </row>
    <row r="187" spans="2:32" s="46" customFormat="1" ht="30.95" customHeight="1" x14ac:dyDescent="0.25">
      <c r="B187" s="124"/>
      <c r="C187" s="127"/>
      <c r="D187" s="124"/>
      <c r="E187" s="124"/>
      <c r="F187" s="110">
        <v>3994.8</v>
      </c>
      <c r="G187" s="110">
        <v>10181.4</v>
      </c>
      <c r="H187" s="110">
        <v>10248.200000000001</v>
      </c>
      <c r="I187" s="110">
        <v>7930.9</v>
      </c>
      <c r="J187" s="110">
        <v>9386.9</v>
      </c>
      <c r="K187" s="110">
        <v>9965.1</v>
      </c>
      <c r="L187" s="110">
        <v>9823.9</v>
      </c>
      <c r="M187" s="110">
        <v>33581.1</v>
      </c>
      <c r="N187" s="110">
        <v>7118.8</v>
      </c>
      <c r="O187" s="110">
        <v>0</v>
      </c>
      <c r="P187" s="113">
        <v>0</v>
      </c>
      <c r="Q187" s="113">
        <v>0</v>
      </c>
      <c r="R187" s="113">
        <v>0</v>
      </c>
      <c r="S187" s="113">
        <v>0</v>
      </c>
      <c r="T187" s="113">
        <v>0</v>
      </c>
      <c r="U187" s="113">
        <v>0</v>
      </c>
      <c r="V187" s="113">
        <v>0</v>
      </c>
      <c r="W187" s="113">
        <v>0</v>
      </c>
      <c r="X187" s="113">
        <v>0</v>
      </c>
      <c r="Y187" s="113">
        <v>0</v>
      </c>
      <c r="Z187" s="113">
        <v>0</v>
      </c>
      <c r="AA187" s="113">
        <v>0</v>
      </c>
      <c r="AB187" s="113">
        <f t="shared" si="181"/>
        <v>102231.1</v>
      </c>
      <c r="AC187" s="87" t="s">
        <v>13</v>
      </c>
      <c r="AD187" s="32" t="s">
        <v>205</v>
      </c>
      <c r="AE187" s="91">
        <f t="shared" si="141"/>
        <v>102231.1</v>
      </c>
      <c r="AF187" s="62">
        <f t="shared" si="142"/>
        <v>0</v>
      </c>
    </row>
    <row r="188" spans="2:32" s="46" customFormat="1" ht="30.95" customHeight="1" x14ac:dyDescent="0.25">
      <c r="B188" s="124"/>
      <c r="C188" s="127"/>
      <c r="D188" s="125"/>
      <c r="E188" s="125"/>
      <c r="F188" s="110">
        <v>0</v>
      </c>
      <c r="G188" s="110">
        <v>0</v>
      </c>
      <c r="H188" s="110">
        <v>0</v>
      </c>
      <c r="I188" s="110">
        <v>0</v>
      </c>
      <c r="J188" s="110">
        <v>0</v>
      </c>
      <c r="K188" s="110">
        <v>0</v>
      </c>
      <c r="L188" s="110">
        <v>0</v>
      </c>
      <c r="M188" s="110">
        <v>0</v>
      </c>
      <c r="N188" s="110">
        <v>0</v>
      </c>
      <c r="O188" s="110">
        <v>0</v>
      </c>
      <c r="P188" s="113">
        <v>0</v>
      </c>
      <c r="Q188" s="113">
        <v>0</v>
      </c>
      <c r="R188" s="113">
        <v>0</v>
      </c>
      <c r="S188" s="113">
        <v>0</v>
      </c>
      <c r="T188" s="113">
        <v>0</v>
      </c>
      <c r="U188" s="113">
        <v>0</v>
      </c>
      <c r="V188" s="113">
        <v>0</v>
      </c>
      <c r="W188" s="113">
        <v>0</v>
      </c>
      <c r="X188" s="113">
        <v>0</v>
      </c>
      <c r="Y188" s="113">
        <v>0</v>
      </c>
      <c r="Z188" s="113">
        <v>0</v>
      </c>
      <c r="AA188" s="113">
        <v>0</v>
      </c>
      <c r="AB188" s="113">
        <f t="shared" si="181"/>
        <v>0</v>
      </c>
      <c r="AC188" s="87" t="s">
        <v>14</v>
      </c>
      <c r="AD188" s="32"/>
      <c r="AE188" s="91">
        <f t="shared" si="141"/>
        <v>0</v>
      </c>
      <c r="AF188" s="62">
        <f t="shared" si="142"/>
        <v>0</v>
      </c>
    </row>
    <row r="189" spans="2:32" s="46" customFormat="1" ht="30.95" customHeight="1" x14ac:dyDescent="0.25">
      <c r="B189" s="124"/>
      <c r="C189" s="127"/>
      <c r="D189" s="129" t="s">
        <v>281</v>
      </c>
      <c r="E189" s="122" t="s">
        <v>214</v>
      </c>
      <c r="F189" s="110">
        <f t="shared" ref="F189:N189" si="182">F190+F191+F192+F193</f>
        <v>0</v>
      </c>
      <c r="G189" s="110">
        <f t="shared" si="182"/>
        <v>0</v>
      </c>
      <c r="H189" s="110">
        <f t="shared" si="182"/>
        <v>0</v>
      </c>
      <c r="I189" s="110">
        <f t="shared" si="182"/>
        <v>0</v>
      </c>
      <c r="J189" s="110">
        <f t="shared" si="182"/>
        <v>0</v>
      </c>
      <c r="K189" s="110">
        <f t="shared" si="182"/>
        <v>0</v>
      </c>
      <c r="L189" s="110">
        <f t="shared" si="182"/>
        <v>0</v>
      </c>
      <c r="M189" s="110">
        <f t="shared" si="182"/>
        <v>0</v>
      </c>
      <c r="N189" s="110">
        <f t="shared" si="182"/>
        <v>385</v>
      </c>
      <c r="O189" s="110">
        <f t="shared" ref="O189:AA189" si="183">O190+O191+O192+O193</f>
        <v>55144.700000000004</v>
      </c>
      <c r="P189" s="113">
        <f t="shared" si="183"/>
        <v>0</v>
      </c>
      <c r="Q189" s="113">
        <f t="shared" si="183"/>
        <v>0</v>
      </c>
      <c r="R189" s="113">
        <f t="shared" si="183"/>
        <v>0</v>
      </c>
      <c r="S189" s="113">
        <f t="shared" si="183"/>
        <v>0</v>
      </c>
      <c r="T189" s="113">
        <f t="shared" si="183"/>
        <v>0</v>
      </c>
      <c r="U189" s="113">
        <f t="shared" si="183"/>
        <v>0</v>
      </c>
      <c r="V189" s="113">
        <f t="shared" si="183"/>
        <v>0</v>
      </c>
      <c r="W189" s="113">
        <f t="shared" si="183"/>
        <v>0</v>
      </c>
      <c r="X189" s="113">
        <f t="shared" si="183"/>
        <v>0</v>
      </c>
      <c r="Y189" s="113">
        <f t="shared" si="183"/>
        <v>0</v>
      </c>
      <c r="Z189" s="113">
        <f t="shared" si="183"/>
        <v>0</v>
      </c>
      <c r="AA189" s="113">
        <f t="shared" si="183"/>
        <v>0</v>
      </c>
      <c r="AB189" s="113">
        <f>AB190+AB191+AB192+AB193</f>
        <v>55529.700000000004</v>
      </c>
      <c r="AC189" s="87" t="s">
        <v>10</v>
      </c>
      <c r="AD189" s="32"/>
      <c r="AE189" s="91">
        <f t="shared" si="141"/>
        <v>55529.700000000004</v>
      </c>
      <c r="AF189" s="62">
        <f t="shared" si="142"/>
        <v>0</v>
      </c>
    </row>
    <row r="190" spans="2:32" s="46" customFormat="1" ht="30.95" customHeight="1" x14ac:dyDescent="0.25">
      <c r="B190" s="124"/>
      <c r="C190" s="127"/>
      <c r="D190" s="124"/>
      <c r="E190" s="122"/>
      <c r="F190" s="110">
        <v>0</v>
      </c>
      <c r="G190" s="110">
        <v>0</v>
      </c>
      <c r="H190" s="110">
        <v>0</v>
      </c>
      <c r="I190" s="110">
        <v>0</v>
      </c>
      <c r="J190" s="110">
        <v>0</v>
      </c>
      <c r="K190" s="110">
        <v>0</v>
      </c>
      <c r="L190" s="110">
        <v>0</v>
      </c>
      <c r="M190" s="110">
        <v>0</v>
      </c>
      <c r="N190" s="110">
        <v>0</v>
      </c>
      <c r="O190" s="110">
        <v>41564.800000000003</v>
      </c>
      <c r="P190" s="113">
        <v>0</v>
      </c>
      <c r="Q190" s="113">
        <v>0</v>
      </c>
      <c r="R190" s="113">
        <v>0</v>
      </c>
      <c r="S190" s="113">
        <v>0</v>
      </c>
      <c r="T190" s="113">
        <v>0</v>
      </c>
      <c r="U190" s="113">
        <v>0</v>
      </c>
      <c r="V190" s="113">
        <v>0</v>
      </c>
      <c r="W190" s="113">
        <v>0</v>
      </c>
      <c r="X190" s="113">
        <v>0</v>
      </c>
      <c r="Y190" s="113">
        <v>0</v>
      </c>
      <c r="Z190" s="113">
        <v>0</v>
      </c>
      <c r="AA190" s="113">
        <v>0</v>
      </c>
      <c r="AB190" s="113">
        <f>SUM(F190:AA190)</f>
        <v>41564.800000000003</v>
      </c>
      <c r="AC190" s="87" t="s">
        <v>11</v>
      </c>
      <c r="AD190" s="32"/>
      <c r="AE190" s="91">
        <f t="shared" si="141"/>
        <v>41564.800000000003</v>
      </c>
      <c r="AF190" s="62">
        <f t="shared" si="142"/>
        <v>0</v>
      </c>
    </row>
    <row r="191" spans="2:32" s="46" customFormat="1" ht="30.95" customHeight="1" x14ac:dyDescent="0.25">
      <c r="B191" s="124"/>
      <c r="C191" s="127"/>
      <c r="D191" s="124"/>
      <c r="E191" s="122"/>
      <c r="F191" s="110">
        <v>0</v>
      </c>
      <c r="G191" s="110">
        <v>0</v>
      </c>
      <c r="H191" s="110">
        <v>0</v>
      </c>
      <c r="I191" s="110">
        <v>0</v>
      </c>
      <c r="J191" s="110">
        <v>0</v>
      </c>
      <c r="K191" s="110">
        <v>0</v>
      </c>
      <c r="L191" s="110">
        <v>0</v>
      </c>
      <c r="M191" s="110">
        <v>0</v>
      </c>
      <c r="N191" s="110">
        <v>0</v>
      </c>
      <c r="O191" s="110">
        <v>419.9</v>
      </c>
      <c r="P191" s="113">
        <v>0</v>
      </c>
      <c r="Q191" s="113">
        <v>0</v>
      </c>
      <c r="R191" s="113">
        <v>0</v>
      </c>
      <c r="S191" s="113">
        <v>0</v>
      </c>
      <c r="T191" s="113">
        <v>0</v>
      </c>
      <c r="U191" s="113">
        <v>0</v>
      </c>
      <c r="V191" s="113">
        <v>0</v>
      </c>
      <c r="W191" s="113">
        <v>0</v>
      </c>
      <c r="X191" s="113">
        <v>0</v>
      </c>
      <c r="Y191" s="113">
        <v>0</v>
      </c>
      <c r="Z191" s="113">
        <v>0</v>
      </c>
      <c r="AA191" s="113">
        <v>0</v>
      </c>
      <c r="AB191" s="113">
        <f t="shared" ref="AB191:AB193" si="184">SUM(F191:AA191)</f>
        <v>419.9</v>
      </c>
      <c r="AC191" s="87" t="s">
        <v>12</v>
      </c>
      <c r="AD191" s="32"/>
      <c r="AE191" s="91">
        <f t="shared" si="141"/>
        <v>419.9</v>
      </c>
      <c r="AF191" s="62">
        <f t="shared" si="142"/>
        <v>0</v>
      </c>
    </row>
    <row r="192" spans="2:32" s="46" customFormat="1" ht="30.95" customHeight="1" x14ac:dyDescent="0.25">
      <c r="B192" s="124"/>
      <c r="C192" s="127"/>
      <c r="D192" s="124"/>
      <c r="E192" s="122"/>
      <c r="F192" s="110">
        <v>0</v>
      </c>
      <c r="G192" s="110">
        <v>0</v>
      </c>
      <c r="H192" s="110">
        <v>0</v>
      </c>
      <c r="I192" s="110">
        <v>0</v>
      </c>
      <c r="J192" s="110">
        <v>0</v>
      </c>
      <c r="K192" s="110">
        <v>0</v>
      </c>
      <c r="L192" s="110">
        <v>0</v>
      </c>
      <c r="M192" s="110">
        <v>0</v>
      </c>
      <c r="N192" s="110">
        <v>385</v>
      </c>
      <c r="O192" s="110">
        <v>13160</v>
      </c>
      <c r="P192" s="113">
        <v>0</v>
      </c>
      <c r="Q192" s="113">
        <v>0</v>
      </c>
      <c r="R192" s="113">
        <v>0</v>
      </c>
      <c r="S192" s="113">
        <f>R192*1.04</f>
        <v>0</v>
      </c>
      <c r="T192" s="113">
        <f>S192*1.04</f>
        <v>0</v>
      </c>
      <c r="U192" s="113">
        <f>T192*1.04</f>
        <v>0</v>
      </c>
      <c r="V192" s="113">
        <v>0</v>
      </c>
      <c r="W192" s="113">
        <v>0</v>
      </c>
      <c r="X192" s="113">
        <v>0</v>
      </c>
      <c r="Y192" s="113">
        <v>0</v>
      </c>
      <c r="Z192" s="113">
        <v>0</v>
      </c>
      <c r="AA192" s="113">
        <v>0</v>
      </c>
      <c r="AB192" s="113">
        <f t="shared" si="184"/>
        <v>13545</v>
      </c>
      <c r="AC192" s="87" t="s">
        <v>13</v>
      </c>
      <c r="AD192" s="32" t="s">
        <v>205</v>
      </c>
      <c r="AE192" s="91">
        <f t="shared" si="141"/>
        <v>13545</v>
      </c>
      <c r="AF192" s="62">
        <f t="shared" si="142"/>
        <v>0</v>
      </c>
    </row>
    <row r="193" spans="2:32" s="46" customFormat="1" ht="30.95" customHeight="1" x14ac:dyDescent="0.25">
      <c r="B193" s="125"/>
      <c r="C193" s="128"/>
      <c r="D193" s="125"/>
      <c r="E193" s="122"/>
      <c r="F193" s="110">
        <v>0</v>
      </c>
      <c r="G193" s="110">
        <v>0</v>
      </c>
      <c r="H193" s="110">
        <v>0</v>
      </c>
      <c r="I193" s="110">
        <v>0</v>
      </c>
      <c r="J193" s="110">
        <v>0</v>
      </c>
      <c r="K193" s="110">
        <v>0</v>
      </c>
      <c r="L193" s="110">
        <v>0</v>
      </c>
      <c r="M193" s="110">
        <v>0</v>
      </c>
      <c r="N193" s="110">
        <v>0</v>
      </c>
      <c r="O193" s="110">
        <v>0</v>
      </c>
      <c r="P193" s="113">
        <v>0</v>
      </c>
      <c r="Q193" s="113">
        <v>0</v>
      </c>
      <c r="R193" s="113">
        <v>0</v>
      </c>
      <c r="S193" s="113">
        <v>0</v>
      </c>
      <c r="T193" s="113">
        <v>0</v>
      </c>
      <c r="U193" s="113">
        <v>0</v>
      </c>
      <c r="V193" s="113">
        <v>0</v>
      </c>
      <c r="W193" s="113">
        <v>0</v>
      </c>
      <c r="X193" s="113">
        <v>0</v>
      </c>
      <c r="Y193" s="113">
        <v>0</v>
      </c>
      <c r="Z193" s="113">
        <v>0</v>
      </c>
      <c r="AA193" s="113">
        <v>0</v>
      </c>
      <c r="AB193" s="113">
        <f t="shared" si="184"/>
        <v>0</v>
      </c>
      <c r="AC193" s="87" t="s">
        <v>14</v>
      </c>
      <c r="AD193" s="32"/>
      <c r="AE193" s="91">
        <f t="shared" si="141"/>
        <v>0</v>
      </c>
      <c r="AF193" s="62">
        <f t="shared" si="142"/>
        <v>0</v>
      </c>
    </row>
    <row r="194" spans="2:32" s="46" customFormat="1" ht="30.95" customHeight="1" x14ac:dyDescent="0.25">
      <c r="B194" s="129" t="s">
        <v>248</v>
      </c>
      <c r="C194" s="126" t="s">
        <v>22</v>
      </c>
      <c r="D194" s="129" t="s">
        <v>282</v>
      </c>
      <c r="E194" s="122" t="s">
        <v>313</v>
      </c>
      <c r="F194" s="110">
        <f>F195+F196+F197+F198</f>
        <v>50925.7</v>
      </c>
      <c r="G194" s="110">
        <f t="shared" ref="G194:M194" si="185">G195+G196+G197+G198</f>
        <v>57592.2</v>
      </c>
      <c r="H194" s="110">
        <f t="shared" si="185"/>
        <v>52355.199999999997</v>
      </c>
      <c r="I194" s="110">
        <f t="shared" si="185"/>
        <v>55555.6</v>
      </c>
      <c r="J194" s="110">
        <f t="shared" si="185"/>
        <v>44406.8</v>
      </c>
      <c r="K194" s="110">
        <f t="shared" si="185"/>
        <v>54779.3</v>
      </c>
      <c r="L194" s="110">
        <f t="shared" si="185"/>
        <v>72910.899999999994</v>
      </c>
      <c r="M194" s="110">
        <f t="shared" si="185"/>
        <v>97091.199999999997</v>
      </c>
      <c r="N194" s="110">
        <f>N195+N196+N197+N198</f>
        <v>95793</v>
      </c>
      <c r="O194" s="110">
        <f t="shared" ref="O194:AA194" si="186">O195+O196+O197+O198</f>
        <v>118093</v>
      </c>
      <c r="P194" s="113">
        <f t="shared" si="186"/>
        <v>0</v>
      </c>
      <c r="Q194" s="113">
        <f t="shared" si="186"/>
        <v>0</v>
      </c>
      <c r="R194" s="113">
        <f t="shared" si="186"/>
        <v>0</v>
      </c>
      <c r="S194" s="113">
        <f t="shared" si="186"/>
        <v>0</v>
      </c>
      <c r="T194" s="113">
        <f t="shared" si="186"/>
        <v>0</v>
      </c>
      <c r="U194" s="113">
        <f t="shared" si="186"/>
        <v>0</v>
      </c>
      <c r="V194" s="113">
        <f t="shared" si="186"/>
        <v>0</v>
      </c>
      <c r="W194" s="113">
        <f t="shared" si="186"/>
        <v>0</v>
      </c>
      <c r="X194" s="113">
        <f t="shared" si="186"/>
        <v>0</v>
      </c>
      <c r="Y194" s="113">
        <f t="shared" si="186"/>
        <v>0</v>
      </c>
      <c r="Z194" s="113">
        <f t="shared" si="186"/>
        <v>0</v>
      </c>
      <c r="AA194" s="113">
        <f t="shared" si="186"/>
        <v>0</v>
      </c>
      <c r="AB194" s="113">
        <f>AB195+AB196+AB197+AB198</f>
        <v>699502.89999999991</v>
      </c>
      <c r="AC194" s="87" t="s">
        <v>10</v>
      </c>
      <c r="AD194" s="32"/>
      <c r="AE194" s="91">
        <f t="shared" si="141"/>
        <v>699502.89999999991</v>
      </c>
      <c r="AF194" s="62">
        <f t="shared" si="142"/>
        <v>0</v>
      </c>
    </row>
    <row r="195" spans="2:32" s="46" customFormat="1" ht="30.95" customHeight="1" x14ac:dyDescent="0.25">
      <c r="B195" s="124"/>
      <c r="C195" s="127"/>
      <c r="D195" s="124"/>
      <c r="E195" s="122"/>
      <c r="F195" s="110">
        <f>F200+F205</f>
        <v>0</v>
      </c>
      <c r="G195" s="110">
        <f t="shared" ref="G195:AA195" si="187">G200+G205</f>
        <v>0</v>
      </c>
      <c r="H195" s="110">
        <f t="shared" si="187"/>
        <v>0</v>
      </c>
      <c r="I195" s="110">
        <f t="shared" si="187"/>
        <v>0</v>
      </c>
      <c r="J195" s="110">
        <f t="shared" si="187"/>
        <v>0</v>
      </c>
      <c r="K195" s="110">
        <f t="shared" si="187"/>
        <v>0</v>
      </c>
      <c r="L195" s="110">
        <f t="shared" si="187"/>
        <v>0</v>
      </c>
      <c r="M195" s="110">
        <f t="shared" si="187"/>
        <v>0</v>
      </c>
      <c r="N195" s="110">
        <f t="shared" si="187"/>
        <v>0</v>
      </c>
      <c r="O195" s="110">
        <f t="shared" si="187"/>
        <v>0</v>
      </c>
      <c r="P195" s="113">
        <f t="shared" si="187"/>
        <v>0</v>
      </c>
      <c r="Q195" s="113">
        <f t="shared" si="187"/>
        <v>0</v>
      </c>
      <c r="R195" s="113">
        <f t="shared" si="187"/>
        <v>0</v>
      </c>
      <c r="S195" s="113">
        <f t="shared" si="187"/>
        <v>0</v>
      </c>
      <c r="T195" s="113">
        <f t="shared" si="187"/>
        <v>0</v>
      </c>
      <c r="U195" s="113">
        <f t="shared" si="187"/>
        <v>0</v>
      </c>
      <c r="V195" s="113">
        <f t="shared" si="187"/>
        <v>0</v>
      </c>
      <c r="W195" s="113">
        <f t="shared" si="187"/>
        <v>0</v>
      </c>
      <c r="X195" s="113">
        <f t="shared" si="187"/>
        <v>0</v>
      </c>
      <c r="Y195" s="113">
        <f t="shared" si="187"/>
        <v>0</v>
      </c>
      <c r="Z195" s="113">
        <f t="shared" si="187"/>
        <v>0</v>
      </c>
      <c r="AA195" s="113">
        <f t="shared" si="187"/>
        <v>0</v>
      </c>
      <c r="AB195" s="113">
        <f>SUM(F195:AA195)</f>
        <v>0</v>
      </c>
      <c r="AC195" s="87" t="s">
        <v>11</v>
      </c>
      <c r="AD195" s="32"/>
      <c r="AE195" s="91">
        <f t="shared" si="141"/>
        <v>0</v>
      </c>
      <c r="AF195" s="62">
        <f t="shared" si="142"/>
        <v>0</v>
      </c>
    </row>
    <row r="196" spans="2:32" s="46" customFormat="1" ht="30.95" customHeight="1" x14ac:dyDescent="0.25">
      <c r="B196" s="124"/>
      <c r="C196" s="127"/>
      <c r="D196" s="124"/>
      <c r="E196" s="122"/>
      <c r="F196" s="110">
        <f>F201+F206</f>
        <v>0</v>
      </c>
      <c r="G196" s="110">
        <f t="shared" ref="G196:AA196" si="188">G201+G206</f>
        <v>0</v>
      </c>
      <c r="H196" s="110">
        <f t="shared" si="188"/>
        <v>0</v>
      </c>
      <c r="I196" s="110">
        <f t="shared" si="188"/>
        <v>0</v>
      </c>
      <c r="J196" s="110">
        <f t="shared" si="188"/>
        <v>0</v>
      </c>
      <c r="K196" s="110">
        <f t="shared" si="188"/>
        <v>0</v>
      </c>
      <c r="L196" s="110">
        <f t="shared" si="188"/>
        <v>0</v>
      </c>
      <c r="M196" s="110">
        <f t="shared" si="188"/>
        <v>0</v>
      </c>
      <c r="N196" s="110">
        <f t="shared" si="188"/>
        <v>0</v>
      </c>
      <c r="O196" s="110">
        <f t="shared" si="188"/>
        <v>0</v>
      </c>
      <c r="P196" s="113">
        <f t="shared" si="188"/>
        <v>0</v>
      </c>
      <c r="Q196" s="113">
        <f t="shared" si="188"/>
        <v>0</v>
      </c>
      <c r="R196" s="113">
        <f t="shared" si="188"/>
        <v>0</v>
      </c>
      <c r="S196" s="113">
        <f t="shared" si="188"/>
        <v>0</v>
      </c>
      <c r="T196" s="113">
        <f t="shared" si="188"/>
        <v>0</v>
      </c>
      <c r="U196" s="113">
        <f t="shared" si="188"/>
        <v>0</v>
      </c>
      <c r="V196" s="113">
        <f t="shared" si="188"/>
        <v>0</v>
      </c>
      <c r="W196" s="113">
        <f t="shared" si="188"/>
        <v>0</v>
      </c>
      <c r="X196" s="113">
        <f t="shared" si="188"/>
        <v>0</v>
      </c>
      <c r="Y196" s="113">
        <f t="shared" si="188"/>
        <v>0</v>
      </c>
      <c r="Z196" s="113">
        <f t="shared" si="188"/>
        <v>0</v>
      </c>
      <c r="AA196" s="113">
        <f t="shared" si="188"/>
        <v>0</v>
      </c>
      <c r="AB196" s="113">
        <f t="shared" ref="AB196:AB198" si="189">SUM(F196:AA196)</f>
        <v>0</v>
      </c>
      <c r="AC196" s="87" t="s">
        <v>12</v>
      </c>
      <c r="AD196" s="32"/>
      <c r="AE196" s="91">
        <f t="shared" si="141"/>
        <v>0</v>
      </c>
      <c r="AF196" s="62">
        <f t="shared" si="142"/>
        <v>0</v>
      </c>
    </row>
    <row r="197" spans="2:32" s="46" customFormat="1" ht="30.95" customHeight="1" x14ac:dyDescent="0.25">
      <c r="B197" s="124"/>
      <c r="C197" s="127"/>
      <c r="D197" s="124"/>
      <c r="E197" s="122"/>
      <c r="F197" s="110">
        <f>F202+F207</f>
        <v>50925.7</v>
      </c>
      <c r="G197" s="110">
        <f t="shared" ref="G197:AA197" si="190">G202+G207</f>
        <v>57592.2</v>
      </c>
      <c r="H197" s="110">
        <f t="shared" si="190"/>
        <v>52355.199999999997</v>
      </c>
      <c r="I197" s="110">
        <f t="shared" si="190"/>
        <v>55555.6</v>
      </c>
      <c r="J197" s="110">
        <f t="shared" si="190"/>
        <v>44406.8</v>
      </c>
      <c r="K197" s="110">
        <f t="shared" si="190"/>
        <v>54779.3</v>
      </c>
      <c r="L197" s="110">
        <f t="shared" si="190"/>
        <v>72910.899999999994</v>
      </c>
      <c r="M197" s="110">
        <f t="shared" si="190"/>
        <v>97091.199999999997</v>
      </c>
      <c r="N197" s="110">
        <f t="shared" si="190"/>
        <v>95793</v>
      </c>
      <c r="O197" s="110">
        <f t="shared" si="190"/>
        <v>118093</v>
      </c>
      <c r="P197" s="113">
        <f t="shared" si="190"/>
        <v>0</v>
      </c>
      <c r="Q197" s="113">
        <f t="shared" si="190"/>
        <v>0</v>
      </c>
      <c r="R197" s="113">
        <f t="shared" si="190"/>
        <v>0</v>
      </c>
      <c r="S197" s="113">
        <f t="shared" si="190"/>
        <v>0</v>
      </c>
      <c r="T197" s="113">
        <f t="shared" si="190"/>
        <v>0</v>
      </c>
      <c r="U197" s="113">
        <f t="shared" si="190"/>
        <v>0</v>
      </c>
      <c r="V197" s="113">
        <f t="shared" si="190"/>
        <v>0</v>
      </c>
      <c r="W197" s="113">
        <f t="shared" si="190"/>
        <v>0</v>
      </c>
      <c r="X197" s="113">
        <f t="shared" si="190"/>
        <v>0</v>
      </c>
      <c r="Y197" s="113">
        <f t="shared" si="190"/>
        <v>0</v>
      </c>
      <c r="Z197" s="113">
        <f t="shared" si="190"/>
        <v>0</v>
      </c>
      <c r="AA197" s="113">
        <f t="shared" si="190"/>
        <v>0</v>
      </c>
      <c r="AB197" s="113">
        <f t="shared" si="189"/>
        <v>699502.89999999991</v>
      </c>
      <c r="AC197" s="87" t="s">
        <v>13</v>
      </c>
      <c r="AD197" s="32" t="s">
        <v>204</v>
      </c>
      <c r="AE197" s="91">
        <f t="shared" si="141"/>
        <v>699502.89999999991</v>
      </c>
      <c r="AF197" s="62">
        <f t="shared" si="142"/>
        <v>0</v>
      </c>
    </row>
    <row r="198" spans="2:32" s="46" customFormat="1" ht="30.95" customHeight="1" x14ac:dyDescent="0.25">
      <c r="B198" s="124"/>
      <c r="C198" s="127"/>
      <c r="D198" s="124"/>
      <c r="E198" s="122"/>
      <c r="F198" s="110">
        <f>F203+F208</f>
        <v>0</v>
      </c>
      <c r="G198" s="110">
        <f t="shared" ref="G198:AA198" si="191">G203+G208</f>
        <v>0</v>
      </c>
      <c r="H198" s="110">
        <f t="shared" si="191"/>
        <v>0</v>
      </c>
      <c r="I198" s="110">
        <f t="shared" si="191"/>
        <v>0</v>
      </c>
      <c r="J198" s="110">
        <f t="shared" si="191"/>
        <v>0</v>
      </c>
      <c r="K198" s="110">
        <f t="shared" si="191"/>
        <v>0</v>
      </c>
      <c r="L198" s="110">
        <f t="shared" si="191"/>
        <v>0</v>
      </c>
      <c r="M198" s="110">
        <f t="shared" si="191"/>
        <v>0</v>
      </c>
      <c r="N198" s="110">
        <f t="shared" si="191"/>
        <v>0</v>
      </c>
      <c r="O198" s="110">
        <f t="shared" si="191"/>
        <v>0</v>
      </c>
      <c r="P198" s="113">
        <f t="shared" si="191"/>
        <v>0</v>
      </c>
      <c r="Q198" s="113">
        <f t="shared" si="191"/>
        <v>0</v>
      </c>
      <c r="R198" s="113">
        <f t="shared" si="191"/>
        <v>0</v>
      </c>
      <c r="S198" s="113">
        <f t="shared" si="191"/>
        <v>0</v>
      </c>
      <c r="T198" s="113">
        <f t="shared" si="191"/>
        <v>0</v>
      </c>
      <c r="U198" s="113">
        <f t="shared" si="191"/>
        <v>0</v>
      </c>
      <c r="V198" s="113">
        <f t="shared" si="191"/>
        <v>0</v>
      </c>
      <c r="W198" s="113">
        <f t="shared" si="191"/>
        <v>0</v>
      </c>
      <c r="X198" s="113">
        <f t="shared" si="191"/>
        <v>0</v>
      </c>
      <c r="Y198" s="113">
        <f t="shared" si="191"/>
        <v>0</v>
      </c>
      <c r="Z198" s="113">
        <f t="shared" si="191"/>
        <v>0</v>
      </c>
      <c r="AA198" s="113">
        <f t="shared" si="191"/>
        <v>0</v>
      </c>
      <c r="AB198" s="113">
        <f t="shared" si="189"/>
        <v>0</v>
      </c>
      <c r="AC198" s="87" t="s">
        <v>14</v>
      </c>
      <c r="AD198" s="32"/>
      <c r="AE198" s="91">
        <f t="shared" si="141"/>
        <v>0</v>
      </c>
      <c r="AF198" s="62">
        <f t="shared" si="142"/>
        <v>0</v>
      </c>
    </row>
    <row r="199" spans="2:32" s="46" customFormat="1" ht="30.95" customHeight="1" x14ac:dyDescent="0.25">
      <c r="B199" s="124"/>
      <c r="C199" s="127"/>
      <c r="D199" s="122" t="s">
        <v>244</v>
      </c>
      <c r="E199" s="122" t="s">
        <v>311</v>
      </c>
      <c r="F199" s="110">
        <f>F200+F201+F202+F203</f>
        <v>50925.7</v>
      </c>
      <c r="G199" s="110">
        <f t="shared" ref="G199:M199" si="192">G200+G201+G202+G203</f>
        <v>57592.2</v>
      </c>
      <c r="H199" s="110">
        <f t="shared" si="192"/>
        <v>52355.199999999997</v>
      </c>
      <c r="I199" s="110">
        <f t="shared" si="192"/>
        <v>55555.6</v>
      </c>
      <c r="J199" s="110">
        <f t="shared" si="192"/>
        <v>44406.8</v>
      </c>
      <c r="K199" s="110">
        <f t="shared" si="192"/>
        <v>54779.3</v>
      </c>
      <c r="L199" s="110">
        <f t="shared" si="192"/>
        <v>72910.899999999994</v>
      </c>
      <c r="M199" s="110">
        <f t="shared" si="192"/>
        <v>97091.199999999997</v>
      </c>
      <c r="N199" s="110">
        <f>N200+N201+N202+N203</f>
        <v>88737.7</v>
      </c>
      <c r="O199" s="110">
        <f t="shared" ref="O199:AA199" si="193">O200+O201+O202+O203</f>
        <v>0</v>
      </c>
      <c r="P199" s="113">
        <f t="shared" si="193"/>
        <v>0</v>
      </c>
      <c r="Q199" s="113">
        <f t="shared" si="193"/>
        <v>0</v>
      </c>
      <c r="R199" s="113">
        <f t="shared" si="193"/>
        <v>0</v>
      </c>
      <c r="S199" s="113">
        <f t="shared" si="193"/>
        <v>0</v>
      </c>
      <c r="T199" s="113">
        <f t="shared" si="193"/>
        <v>0</v>
      </c>
      <c r="U199" s="113">
        <f t="shared" si="193"/>
        <v>0</v>
      </c>
      <c r="V199" s="113">
        <f t="shared" si="193"/>
        <v>0</v>
      </c>
      <c r="W199" s="113">
        <f t="shared" si="193"/>
        <v>0</v>
      </c>
      <c r="X199" s="113">
        <f t="shared" si="193"/>
        <v>0</v>
      </c>
      <c r="Y199" s="113">
        <f t="shared" si="193"/>
        <v>0</v>
      </c>
      <c r="Z199" s="113">
        <f t="shared" si="193"/>
        <v>0</v>
      </c>
      <c r="AA199" s="113">
        <f t="shared" si="193"/>
        <v>0</v>
      </c>
      <c r="AB199" s="113">
        <f>AB200+AB201+AB202+AB203</f>
        <v>574354.6</v>
      </c>
      <c r="AC199" s="87" t="s">
        <v>10</v>
      </c>
      <c r="AD199" s="32"/>
      <c r="AE199" s="91">
        <f t="shared" si="141"/>
        <v>574354.6</v>
      </c>
      <c r="AF199" s="62">
        <f t="shared" si="142"/>
        <v>0</v>
      </c>
    </row>
    <row r="200" spans="2:32" s="46" customFormat="1" ht="30.95" customHeight="1" x14ac:dyDescent="0.25">
      <c r="B200" s="124"/>
      <c r="C200" s="127"/>
      <c r="D200" s="122"/>
      <c r="E200" s="122"/>
      <c r="F200" s="110">
        <v>0</v>
      </c>
      <c r="G200" s="110">
        <v>0</v>
      </c>
      <c r="H200" s="110">
        <v>0</v>
      </c>
      <c r="I200" s="110">
        <v>0</v>
      </c>
      <c r="J200" s="110">
        <v>0</v>
      </c>
      <c r="K200" s="110">
        <v>0</v>
      </c>
      <c r="L200" s="110">
        <v>0</v>
      </c>
      <c r="M200" s="110">
        <v>0</v>
      </c>
      <c r="N200" s="110">
        <v>0</v>
      </c>
      <c r="O200" s="110">
        <v>0</v>
      </c>
      <c r="P200" s="113">
        <v>0</v>
      </c>
      <c r="Q200" s="113">
        <v>0</v>
      </c>
      <c r="R200" s="113">
        <v>0</v>
      </c>
      <c r="S200" s="113">
        <v>0</v>
      </c>
      <c r="T200" s="113">
        <v>0</v>
      </c>
      <c r="U200" s="113">
        <v>0</v>
      </c>
      <c r="V200" s="113">
        <v>0</v>
      </c>
      <c r="W200" s="113">
        <v>0</v>
      </c>
      <c r="X200" s="113">
        <v>0</v>
      </c>
      <c r="Y200" s="113">
        <v>0</v>
      </c>
      <c r="Z200" s="113">
        <v>0</v>
      </c>
      <c r="AA200" s="113">
        <v>0</v>
      </c>
      <c r="AB200" s="113">
        <f>SUM(F200:AA200)</f>
        <v>0</v>
      </c>
      <c r="AC200" s="87" t="s">
        <v>11</v>
      </c>
      <c r="AD200" s="32"/>
      <c r="AE200" s="91">
        <f t="shared" si="141"/>
        <v>0</v>
      </c>
      <c r="AF200" s="62">
        <f t="shared" si="142"/>
        <v>0</v>
      </c>
    </row>
    <row r="201" spans="2:32" s="46" customFormat="1" ht="30.95" customHeight="1" x14ac:dyDescent="0.25">
      <c r="B201" s="124"/>
      <c r="C201" s="127"/>
      <c r="D201" s="122"/>
      <c r="E201" s="122"/>
      <c r="F201" s="110">
        <v>0</v>
      </c>
      <c r="G201" s="110">
        <v>0</v>
      </c>
      <c r="H201" s="110">
        <v>0</v>
      </c>
      <c r="I201" s="110">
        <v>0</v>
      </c>
      <c r="J201" s="110">
        <v>0</v>
      </c>
      <c r="K201" s="110">
        <v>0</v>
      </c>
      <c r="L201" s="110">
        <v>0</v>
      </c>
      <c r="M201" s="110">
        <v>0</v>
      </c>
      <c r="N201" s="110">
        <v>0</v>
      </c>
      <c r="O201" s="110">
        <v>0</v>
      </c>
      <c r="P201" s="113">
        <v>0</v>
      </c>
      <c r="Q201" s="113">
        <v>0</v>
      </c>
      <c r="R201" s="113">
        <v>0</v>
      </c>
      <c r="S201" s="113">
        <v>0</v>
      </c>
      <c r="T201" s="113">
        <v>0</v>
      </c>
      <c r="U201" s="113">
        <v>0</v>
      </c>
      <c r="V201" s="113">
        <v>0</v>
      </c>
      <c r="W201" s="113">
        <v>0</v>
      </c>
      <c r="X201" s="113">
        <v>0</v>
      </c>
      <c r="Y201" s="113">
        <v>0</v>
      </c>
      <c r="Z201" s="113">
        <v>0</v>
      </c>
      <c r="AA201" s="113">
        <v>0</v>
      </c>
      <c r="AB201" s="113">
        <f t="shared" ref="AB201:AB203" si="194">SUM(F201:AA201)</f>
        <v>0</v>
      </c>
      <c r="AC201" s="87" t="s">
        <v>12</v>
      </c>
      <c r="AD201" s="32"/>
      <c r="AE201" s="91">
        <f t="shared" si="141"/>
        <v>0</v>
      </c>
      <c r="AF201" s="62">
        <f t="shared" si="142"/>
        <v>0</v>
      </c>
    </row>
    <row r="202" spans="2:32" s="46" customFormat="1" ht="30.95" customHeight="1" x14ac:dyDescent="0.25">
      <c r="B202" s="124"/>
      <c r="C202" s="127"/>
      <c r="D202" s="122"/>
      <c r="E202" s="122"/>
      <c r="F202" s="110">
        <v>50925.7</v>
      </c>
      <c r="G202" s="110">
        <v>57592.2</v>
      </c>
      <c r="H202" s="110">
        <v>52355.199999999997</v>
      </c>
      <c r="I202" s="110">
        <v>55555.6</v>
      </c>
      <c r="J202" s="110">
        <v>44406.8</v>
      </c>
      <c r="K202" s="110">
        <v>54779.3</v>
      </c>
      <c r="L202" s="110">
        <v>72910.899999999994</v>
      </c>
      <c r="M202" s="110">
        <v>97091.199999999997</v>
      </c>
      <c r="N202" s="110">
        <v>88737.7</v>
      </c>
      <c r="O202" s="110">
        <v>0</v>
      </c>
      <c r="P202" s="113">
        <v>0</v>
      </c>
      <c r="Q202" s="113">
        <v>0</v>
      </c>
      <c r="R202" s="113">
        <v>0</v>
      </c>
      <c r="S202" s="113">
        <v>0</v>
      </c>
      <c r="T202" s="113">
        <v>0</v>
      </c>
      <c r="U202" s="113">
        <v>0</v>
      </c>
      <c r="V202" s="113">
        <v>0</v>
      </c>
      <c r="W202" s="113">
        <v>0</v>
      </c>
      <c r="X202" s="113">
        <v>0</v>
      </c>
      <c r="Y202" s="113">
        <v>0</v>
      </c>
      <c r="Z202" s="113">
        <v>0</v>
      </c>
      <c r="AA202" s="113">
        <v>0</v>
      </c>
      <c r="AB202" s="113">
        <f t="shared" si="194"/>
        <v>574354.6</v>
      </c>
      <c r="AC202" s="87" t="s">
        <v>13</v>
      </c>
      <c r="AD202" s="32" t="s">
        <v>204</v>
      </c>
      <c r="AE202" s="91">
        <f t="shared" si="141"/>
        <v>574354.6</v>
      </c>
      <c r="AF202" s="62">
        <f t="shared" si="142"/>
        <v>0</v>
      </c>
    </row>
    <row r="203" spans="2:32" s="46" customFormat="1" ht="30.95" customHeight="1" x14ac:dyDescent="0.25">
      <c r="B203" s="124"/>
      <c r="C203" s="127"/>
      <c r="D203" s="122"/>
      <c r="E203" s="122"/>
      <c r="F203" s="110">
        <v>0</v>
      </c>
      <c r="G203" s="110">
        <v>0</v>
      </c>
      <c r="H203" s="110">
        <v>0</v>
      </c>
      <c r="I203" s="110">
        <v>0</v>
      </c>
      <c r="J203" s="110">
        <v>0</v>
      </c>
      <c r="K203" s="110">
        <v>0</v>
      </c>
      <c r="L203" s="110">
        <v>0</v>
      </c>
      <c r="M203" s="110">
        <v>0</v>
      </c>
      <c r="N203" s="110">
        <v>0</v>
      </c>
      <c r="O203" s="110">
        <v>0</v>
      </c>
      <c r="P203" s="113">
        <v>0</v>
      </c>
      <c r="Q203" s="113">
        <v>0</v>
      </c>
      <c r="R203" s="113">
        <v>0</v>
      </c>
      <c r="S203" s="113">
        <v>0</v>
      </c>
      <c r="T203" s="113">
        <v>0</v>
      </c>
      <c r="U203" s="113">
        <v>0</v>
      </c>
      <c r="V203" s="113">
        <v>0</v>
      </c>
      <c r="W203" s="113">
        <v>0</v>
      </c>
      <c r="X203" s="113">
        <v>0</v>
      </c>
      <c r="Y203" s="113">
        <v>0</v>
      </c>
      <c r="Z203" s="113">
        <v>0</v>
      </c>
      <c r="AA203" s="113">
        <v>0</v>
      </c>
      <c r="AB203" s="113">
        <f t="shared" si="194"/>
        <v>0</v>
      </c>
      <c r="AC203" s="87" t="s">
        <v>14</v>
      </c>
      <c r="AD203" s="32"/>
      <c r="AE203" s="91">
        <f t="shared" si="141"/>
        <v>0</v>
      </c>
      <c r="AF203" s="62">
        <f t="shared" si="142"/>
        <v>0</v>
      </c>
    </row>
    <row r="204" spans="2:32" s="46" customFormat="1" ht="30.95" customHeight="1" x14ac:dyDescent="0.25">
      <c r="B204" s="124"/>
      <c r="C204" s="127"/>
      <c r="D204" s="129" t="s">
        <v>281</v>
      </c>
      <c r="E204" s="122" t="s">
        <v>312</v>
      </c>
      <c r="F204" s="110">
        <f t="shared" ref="F204:N204" si="195">F205+F206+F207+F208</f>
        <v>0</v>
      </c>
      <c r="G204" s="110">
        <f t="shared" si="195"/>
        <v>0</v>
      </c>
      <c r="H204" s="110">
        <f t="shared" si="195"/>
        <v>0</v>
      </c>
      <c r="I204" s="110">
        <f t="shared" si="195"/>
        <v>0</v>
      </c>
      <c r="J204" s="110">
        <f t="shared" si="195"/>
        <v>0</v>
      </c>
      <c r="K204" s="110">
        <f t="shared" si="195"/>
        <v>0</v>
      </c>
      <c r="L204" s="110">
        <f t="shared" si="195"/>
        <v>0</v>
      </c>
      <c r="M204" s="110">
        <f t="shared" si="195"/>
        <v>0</v>
      </c>
      <c r="N204" s="110">
        <f t="shared" si="195"/>
        <v>7055.3</v>
      </c>
      <c r="O204" s="110">
        <f t="shared" ref="O204:AA204" si="196">O205+O206+O207+O208</f>
        <v>118093</v>
      </c>
      <c r="P204" s="113">
        <f t="shared" si="196"/>
        <v>0</v>
      </c>
      <c r="Q204" s="113">
        <f t="shared" si="196"/>
        <v>0</v>
      </c>
      <c r="R204" s="113">
        <f t="shared" si="196"/>
        <v>0</v>
      </c>
      <c r="S204" s="113">
        <f t="shared" si="196"/>
        <v>0</v>
      </c>
      <c r="T204" s="113">
        <f t="shared" si="196"/>
        <v>0</v>
      </c>
      <c r="U204" s="113">
        <f t="shared" si="196"/>
        <v>0</v>
      </c>
      <c r="V204" s="113">
        <f t="shared" si="196"/>
        <v>0</v>
      </c>
      <c r="W204" s="113">
        <f t="shared" si="196"/>
        <v>0</v>
      </c>
      <c r="X204" s="113">
        <f t="shared" si="196"/>
        <v>0</v>
      </c>
      <c r="Y204" s="113">
        <f t="shared" si="196"/>
        <v>0</v>
      </c>
      <c r="Z204" s="113">
        <f t="shared" si="196"/>
        <v>0</v>
      </c>
      <c r="AA204" s="113">
        <f t="shared" si="196"/>
        <v>0</v>
      </c>
      <c r="AB204" s="113">
        <f>AB205+AB206+AB207+AB208</f>
        <v>125148.3</v>
      </c>
      <c r="AC204" s="87" t="s">
        <v>10</v>
      </c>
      <c r="AD204" s="32"/>
      <c r="AE204" s="91">
        <f t="shared" si="141"/>
        <v>125148.3</v>
      </c>
      <c r="AF204" s="62">
        <f t="shared" si="142"/>
        <v>0</v>
      </c>
    </row>
    <row r="205" spans="2:32" s="46" customFormat="1" ht="30.95" customHeight="1" x14ac:dyDescent="0.25">
      <c r="B205" s="124"/>
      <c r="C205" s="127"/>
      <c r="D205" s="124"/>
      <c r="E205" s="122"/>
      <c r="F205" s="110">
        <v>0</v>
      </c>
      <c r="G205" s="110">
        <v>0</v>
      </c>
      <c r="H205" s="110">
        <v>0</v>
      </c>
      <c r="I205" s="110">
        <v>0</v>
      </c>
      <c r="J205" s="110">
        <v>0</v>
      </c>
      <c r="K205" s="110">
        <v>0</v>
      </c>
      <c r="L205" s="110">
        <v>0</v>
      </c>
      <c r="M205" s="110">
        <v>0</v>
      </c>
      <c r="N205" s="110">
        <v>0</v>
      </c>
      <c r="O205" s="110">
        <v>0</v>
      </c>
      <c r="P205" s="113">
        <v>0</v>
      </c>
      <c r="Q205" s="113">
        <v>0</v>
      </c>
      <c r="R205" s="113">
        <v>0</v>
      </c>
      <c r="S205" s="113">
        <v>0</v>
      </c>
      <c r="T205" s="113">
        <v>0</v>
      </c>
      <c r="U205" s="113">
        <v>0</v>
      </c>
      <c r="V205" s="113">
        <v>0</v>
      </c>
      <c r="W205" s="113">
        <v>0</v>
      </c>
      <c r="X205" s="113">
        <v>0</v>
      </c>
      <c r="Y205" s="113">
        <v>0</v>
      </c>
      <c r="Z205" s="113">
        <v>0</v>
      </c>
      <c r="AA205" s="113">
        <v>0</v>
      </c>
      <c r="AB205" s="113">
        <f>SUM(F205:AA205)</f>
        <v>0</v>
      </c>
      <c r="AC205" s="87" t="s">
        <v>11</v>
      </c>
      <c r="AD205" s="32"/>
      <c r="AE205" s="91">
        <f t="shared" si="141"/>
        <v>0</v>
      </c>
      <c r="AF205" s="62">
        <f t="shared" si="142"/>
        <v>0</v>
      </c>
    </row>
    <row r="206" spans="2:32" s="46" customFormat="1" ht="30.95" customHeight="1" x14ac:dyDescent="0.25">
      <c r="B206" s="124"/>
      <c r="C206" s="127"/>
      <c r="D206" s="124"/>
      <c r="E206" s="122"/>
      <c r="F206" s="110">
        <v>0</v>
      </c>
      <c r="G206" s="110">
        <v>0</v>
      </c>
      <c r="H206" s="110">
        <v>0</v>
      </c>
      <c r="I206" s="110">
        <v>0</v>
      </c>
      <c r="J206" s="110">
        <v>0</v>
      </c>
      <c r="K206" s="110">
        <v>0</v>
      </c>
      <c r="L206" s="110">
        <v>0</v>
      </c>
      <c r="M206" s="110">
        <v>0</v>
      </c>
      <c r="N206" s="110">
        <v>0</v>
      </c>
      <c r="O206" s="110">
        <v>0</v>
      </c>
      <c r="P206" s="113">
        <v>0</v>
      </c>
      <c r="Q206" s="113">
        <v>0</v>
      </c>
      <c r="R206" s="113">
        <v>0</v>
      </c>
      <c r="S206" s="113">
        <v>0</v>
      </c>
      <c r="T206" s="113">
        <v>0</v>
      </c>
      <c r="U206" s="113">
        <v>0</v>
      </c>
      <c r="V206" s="113">
        <v>0</v>
      </c>
      <c r="W206" s="113">
        <v>0</v>
      </c>
      <c r="X206" s="113">
        <v>0</v>
      </c>
      <c r="Y206" s="113">
        <v>0</v>
      </c>
      <c r="Z206" s="113">
        <v>0</v>
      </c>
      <c r="AA206" s="113">
        <v>0</v>
      </c>
      <c r="AB206" s="113">
        <f t="shared" ref="AB206:AB208" si="197">SUM(F206:AA206)</f>
        <v>0</v>
      </c>
      <c r="AC206" s="87" t="s">
        <v>12</v>
      </c>
      <c r="AD206" s="32"/>
      <c r="AE206" s="91">
        <f t="shared" ref="AE206:AE269" si="198">SUM(F206:U206)</f>
        <v>0</v>
      </c>
      <c r="AF206" s="62">
        <f t="shared" ref="AF206:AF269" si="199">AB206-AE206</f>
        <v>0</v>
      </c>
    </row>
    <row r="207" spans="2:32" s="46" customFormat="1" ht="30.95" customHeight="1" x14ac:dyDescent="0.25">
      <c r="B207" s="124"/>
      <c r="C207" s="127"/>
      <c r="D207" s="124"/>
      <c r="E207" s="122"/>
      <c r="F207" s="110">
        <v>0</v>
      </c>
      <c r="G207" s="110">
        <v>0</v>
      </c>
      <c r="H207" s="110">
        <v>0</v>
      </c>
      <c r="I207" s="110">
        <v>0</v>
      </c>
      <c r="J207" s="110">
        <v>0</v>
      </c>
      <c r="K207" s="110">
        <v>0</v>
      </c>
      <c r="L207" s="110">
        <v>0</v>
      </c>
      <c r="M207" s="110">
        <v>0</v>
      </c>
      <c r="N207" s="110">
        <v>7055.3</v>
      </c>
      <c r="O207" s="110">
        <v>118093</v>
      </c>
      <c r="P207" s="113">
        <v>0</v>
      </c>
      <c r="Q207" s="113">
        <v>0</v>
      </c>
      <c r="R207" s="113">
        <v>0</v>
      </c>
      <c r="S207" s="113">
        <f>R207*1.04</f>
        <v>0</v>
      </c>
      <c r="T207" s="113">
        <f>S207*1.04</f>
        <v>0</v>
      </c>
      <c r="U207" s="113">
        <f>T207*1.04</f>
        <v>0</v>
      </c>
      <c r="V207" s="113">
        <v>0</v>
      </c>
      <c r="W207" s="113">
        <v>0</v>
      </c>
      <c r="X207" s="113">
        <v>0</v>
      </c>
      <c r="Y207" s="113">
        <v>0</v>
      </c>
      <c r="Z207" s="113">
        <v>0</v>
      </c>
      <c r="AA207" s="113">
        <v>0</v>
      </c>
      <c r="AB207" s="113">
        <f t="shared" si="197"/>
        <v>125148.3</v>
      </c>
      <c r="AC207" s="87" t="s">
        <v>13</v>
      </c>
      <c r="AD207" s="32" t="s">
        <v>204</v>
      </c>
      <c r="AE207" s="91">
        <f t="shared" si="198"/>
        <v>125148.3</v>
      </c>
      <c r="AF207" s="62">
        <f t="shared" si="199"/>
        <v>0</v>
      </c>
    </row>
    <row r="208" spans="2:32" s="46" customFormat="1" ht="30.95" customHeight="1" x14ac:dyDescent="0.25">
      <c r="B208" s="125"/>
      <c r="C208" s="128"/>
      <c r="D208" s="125"/>
      <c r="E208" s="122"/>
      <c r="F208" s="110">
        <v>0</v>
      </c>
      <c r="G208" s="110">
        <v>0</v>
      </c>
      <c r="H208" s="110">
        <v>0</v>
      </c>
      <c r="I208" s="110">
        <v>0</v>
      </c>
      <c r="J208" s="110">
        <v>0</v>
      </c>
      <c r="K208" s="110">
        <v>0</v>
      </c>
      <c r="L208" s="110">
        <v>0</v>
      </c>
      <c r="M208" s="110">
        <v>0</v>
      </c>
      <c r="N208" s="110">
        <v>0</v>
      </c>
      <c r="O208" s="110">
        <v>0</v>
      </c>
      <c r="P208" s="113">
        <v>0</v>
      </c>
      <c r="Q208" s="113">
        <v>0</v>
      </c>
      <c r="R208" s="113">
        <v>0</v>
      </c>
      <c r="S208" s="113">
        <v>0</v>
      </c>
      <c r="T208" s="113">
        <v>0</v>
      </c>
      <c r="U208" s="113">
        <v>0</v>
      </c>
      <c r="V208" s="113">
        <v>0</v>
      </c>
      <c r="W208" s="113">
        <v>0</v>
      </c>
      <c r="X208" s="113">
        <v>0</v>
      </c>
      <c r="Y208" s="113">
        <v>0</v>
      </c>
      <c r="Z208" s="113">
        <v>0</v>
      </c>
      <c r="AA208" s="113">
        <v>0</v>
      </c>
      <c r="AB208" s="113">
        <f t="shared" si="197"/>
        <v>0</v>
      </c>
      <c r="AC208" s="87" t="s">
        <v>14</v>
      </c>
      <c r="AD208" s="32"/>
      <c r="AE208" s="91">
        <f t="shared" si="198"/>
        <v>0</v>
      </c>
      <c r="AF208" s="62">
        <f t="shared" si="199"/>
        <v>0</v>
      </c>
    </row>
    <row r="209" spans="2:32" s="46" customFormat="1" ht="36" customHeight="1" x14ac:dyDescent="0.25">
      <c r="B209" s="122" t="s">
        <v>253</v>
      </c>
      <c r="C209" s="131" t="s">
        <v>283</v>
      </c>
      <c r="D209" s="129" t="s">
        <v>347</v>
      </c>
      <c r="E209" s="122" t="s">
        <v>314</v>
      </c>
      <c r="F209" s="110">
        <f>F210+F211+F212+F213</f>
        <v>299972.59999999998</v>
      </c>
      <c r="G209" s="110">
        <f t="shared" ref="G209:O209" si="200">G210+G211+G212+G213</f>
        <v>297867</v>
      </c>
      <c r="H209" s="110">
        <f t="shared" si="200"/>
        <v>337596.5</v>
      </c>
      <c r="I209" s="110">
        <f t="shared" si="200"/>
        <v>309604.8</v>
      </c>
      <c r="J209" s="110">
        <f t="shared" si="200"/>
        <v>252533.2</v>
      </c>
      <c r="K209" s="110">
        <f t="shared" si="200"/>
        <v>281001.59999999998</v>
      </c>
      <c r="L209" s="110">
        <f t="shared" si="200"/>
        <v>580619.30000000005</v>
      </c>
      <c r="M209" s="110">
        <f t="shared" si="200"/>
        <v>488333.1</v>
      </c>
      <c r="N209" s="110">
        <f>N210+N211+N212+N213</f>
        <v>711090</v>
      </c>
      <c r="O209" s="110">
        <f t="shared" si="200"/>
        <v>1099764.3</v>
      </c>
      <c r="P209" s="113">
        <f>P210+P211+P212+P213</f>
        <v>1458307.7052800003</v>
      </c>
      <c r="Q209" s="113">
        <f t="shared" ref="Q209:R209" si="201">Q210+Q211+Q212+Q213</f>
        <v>1952499.1</v>
      </c>
      <c r="R209" s="113">
        <f t="shared" si="201"/>
        <v>2054383.7</v>
      </c>
      <c r="S209" s="113">
        <f t="shared" ref="S209:T209" si="202">S210+S211+S212+S213</f>
        <v>2295339.9</v>
      </c>
      <c r="T209" s="113">
        <f t="shared" si="202"/>
        <v>1545637.1</v>
      </c>
      <c r="U209" s="113">
        <f t="shared" ref="U209:AA209" si="203">U210+U211+U212+U213</f>
        <v>1522074.3</v>
      </c>
      <c r="V209" s="113">
        <f t="shared" si="203"/>
        <v>1522872.7</v>
      </c>
      <c r="W209" s="113">
        <f t="shared" si="203"/>
        <v>1523702.9000000001</v>
      </c>
      <c r="X209" s="113">
        <f t="shared" si="203"/>
        <v>1524566.5</v>
      </c>
      <c r="Y209" s="113">
        <f t="shared" si="203"/>
        <v>1525464.5</v>
      </c>
      <c r="Z209" s="113">
        <f t="shared" si="203"/>
        <v>1526398.5</v>
      </c>
      <c r="AA209" s="113">
        <f t="shared" si="203"/>
        <v>1527369.8</v>
      </c>
      <c r="AB209" s="113">
        <f>AB210+AB211+AB212+AB213</f>
        <v>24636999.105280004</v>
      </c>
      <c r="AC209" s="87" t="s">
        <v>10</v>
      </c>
      <c r="AD209" s="32"/>
      <c r="AE209" s="91">
        <f t="shared" si="198"/>
        <v>15486624.20528</v>
      </c>
      <c r="AF209" s="62">
        <f t="shared" si="199"/>
        <v>9150374.9000000041</v>
      </c>
    </row>
    <row r="210" spans="2:32" s="46" customFormat="1" ht="36" customHeight="1" x14ac:dyDescent="0.25">
      <c r="B210" s="122"/>
      <c r="C210" s="131"/>
      <c r="D210" s="124"/>
      <c r="E210" s="122"/>
      <c r="F210" s="110">
        <f>F215+F230+F245+F260+F275</f>
        <v>0</v>
      </c>
      <c r="G210" s="110">
        <f t="shared" ref="G210:AA210" si="204">G215+G230+G245+G260+G275</f>
        <v>0</v>
      </c>
      <c r="H210" s="110">
        <f t="shared" si="204"/>
        <v>0</v>
      </c>
      <c r="I210" s="110">
        <f t="shared" si="204"/>
        <v>0</v>
      </c>
      <c r="J210" s="110">
        <f t="shared" si="204"/>
        <v>0</v>
      </c>
      <c r="K210" s="110">
        <f t="shared" si="204"/>
        <v>0</v>
      </c>
      <c r="L210" s="110">
        <f t="shared" si="204"/>
        <v>0</v>
      </c>
      <c r="M210" s="110">
        <f t="shared" si="204"/>
        <v>0</v>
      </c>
      <c r="N210" s="110">
        <f t="shared" si="204"/>
        <v>0</v>
      </c>
      <c r="O210" s="110">
        <f t="shared" si="204"/>
        <v>0</v>
      </c>
      <c r="P210" s="113">
        <f>P215+P230+P245+P260+P275+P280</f>
        <v>0</v>
      </c>
      <c r="Q210" s="113">
        <f t="shared" si="204"/>
        <v>176675.6</v>
      </c>
      <c r="R210" s="113">
        <f t="shared" si="204"/>
        <v>215484.79999999999</v>
      </c>
      <c r="S210" s="113">
        <f t="shared" si="204"/>
        <v>317835.90000000002</v>
      </c>
      <c r="T210" s="113">
        <f t="shared" si="204"/>
        <v>0</v>
      </c>
      <c r="U210" s="113">
        <f t="shared" si="204"/>
        <v>0</v>
      </c>
      <c r="V210" s="113">
        <f t="shared" si="204"/>
        <v>0</v>
      </c>
      <c r="W210" s="113">
        <f t="shared" si="204"/>
        <v>0</v>
      </c>
      <c r="X210" s="113">
        <f t="shared" si="204"/>
        <v>0</v>
      </c>
      <c r="Y210" s="113">
        <f t="shared" si="204"/>
        <v>0</v>
      </c>
      <c r="Z210" s="113">
        <f t="shared" si="204"/>
        <v>0</v>
      </c>
      <c r="AA210" s="113">
        <f t="shared" si="204"/>
        <v>0</v>
      </c>
      <c r="AB210" s="113">
        <f>SUM(F210:AA210)</f>
        <v>709996.3</v>
      </c>
      <c r="AC210" s="87" t="s">
        <v>11</v>
      </c>
      <c r="AD210" s="32"/>
      <c r="AE210" s="91">
        <f t="shared" si="198"/>
        <v>709996.3</v>
      </c>
      <c r="AF210" s="62">
        <f t="shared" si="199"/>
        <v>0</v>
      </c>
    </row>
    <row r="211" spans="2:32" s="46" customFormat="1" ht="36" customHeight="1" x14ac:dyDescent="0.25">
      <c r="B211" s="122"/>
      <c r="C211" s="131"/>
      <c r="D211" s="124"/>
      <c r="E211" s="122"/>
      <c r="F211" s="110">
        <f>F216+F231+F246+F261+F276</f>
        <v>0</v>
      </c>
      <c r="G211" s="110">
        <f t="shared" ref="G211:N211" si="205">G216+G231+G246+G261+G276</f>
        <v>0</v>
      </c>
      <c r="H211" s="110">
        <f t="shared" si="205"/>
        <v>0</v>
      </c>
      <c r="I211" s="110">
        <f t="shared" si="205"/>
        <v>0</v>
      </c>
      <c r="J211" s="110">
        <f t="shared" si="205"/>
        <v>0</v>
      </c>
      <c r="K211" s="110">
        <f t="shared" si="205"/>
        <v>0</v>
      </c>
      <c r="L211" s="110">
        <f t="shared" si="205"/>
        <v>0</v>
      </c>
      <c r="M211" s="110">
        <f>M216+M231+M246+M261+M276</f>
        <v>76535.8</v>
      </c>
      <c r="N211" s="110">
        <f t="shared" si="205"/>
        <v>50000</v>
      </c>
      <c r="O211" s="110">
        <f>O216+O231+O246+O261+O276</f>
        <v>83404</v>
      </c>
      <c r="P211" s="113">
        <f>P216+P231+P246+P261+P276+P281</f>
        <v>91755</v>
      </c>
      <c r="Q211" s="113">
        <f t="shared" ref="Q211:AA211" si="206">Q216+Q231+Q246+Q261+Q276+Q281</f>
        <v>250636.7</v>
      </c>
      <c r="R211" s="113">
        <f t="shared" si="206"/>
        <v>297207.8</v>
      </c>
      <c r="S211" s="113">
        <f t="shared" si="206"/>
        <v>420029.1</v>
      </c>
      <c r="T211" s="113">
        <f t="shared" si="206"/>
        <v>0</v>
      </c>
      <c r="U211" s="113">
        <f t="shared" si="206"/>
        <v>0</v>
      </c>
      <c r="V211" s="113">
        <f t="shared" si="206"/>
        <v>0</v>
      </c>
      <c r="W211" s="113">
        <f t="shared" si="206"/>
        <v>0</v>
      </c>
      <c r="X211" s="113">
        <f t="shared" si="206"/>
        <v>0</v>
      </c>
      <c r="Y211" s="113">
        <f t="shared" si="206"/>
        <v>0</v>
      </c>
      <c r="Z211" s="113">
        <f t="shared" si="206"/>
        <v>0</v>
      </c>
      <c r="AA211" s="113">
        <f t="shared" si="206"/>
        <v>0</v>
      </c>
      <c r="AB211" s="113">
        <f t="shared" ref="AB211:AB213" si="207">SUM(F211:AA211)</f>
        <v>1269568.3999999999</v>
      </c>
      <c r="AC211" s="87" t="s">
        <v>293</v>
      </c>
      <c r="AD211" s="32"/>
      <c r="AE211" s="91">
        <f t="shared" si="198"/>
        <v>1269568.3999999999</v>
      </c>
      <c r="AF211" s="62">
        <f t="shared" si="199"/>
        <v>0</v>
      </c>
    </row>
    <row r="212" spans="2:32" s="46" customFormat="1" ht="36" customHeight="1" x14ac:dyDescent="0.25">
      <c r="B212" s="122"/>
      <c r="C212" s="131"/>
      <c r="D212" s="124"/>
      <c r="E212" s="122"/>
      <c r="F212" s="114">
        <f>F217+F232+F247+F262+F277</f>
        <v>249487.6</v>
      </c>
      <c r="G212" s="114">
        <f t="shared" ref="G212:N212" si="208">G217+G232+G247+G262+G277</f>
        <v>264206.40000000002</v>
      </c>
      <c r="H212" s="114">
        <f t="shared" si="208"/>
        <v>305946.5</v>
      </c>
      <c r="I212" s="114">
        <f t="shared" si="208"/>
        <v>279604.8</v>
      </c>
      <c r="J212" s="114">
        <f t="shared" si="208"/>
        <v>221933.2</v>
      </c>
      <c r="K212" s="114">
        <f t="shared" si="208"/>
        <v>233901.6</v>
      </c>
      <c r="L212" s="114">
        <f t="shared" si="208"/>
        <v>381519.3</v>
      </c>
      <c r="M212" s="114">
        <f t="shared" si="208"/>
        <v>408297.3</v>
      </c>
      <c r="N212" s="114">
        <f t="shared" si="208"/>
        <v>564090</v>
      </c>
      <c r="O212" s="114">
        <f>O217+O232+O247+O262+O277</f>
        <v>906648.70000000007</v>
      </c>
      <c r="P212" s="113">
        <f>P217+P232+P247+P262+P277+P282</f>
        <v>1246454.7848000003</v>
      </c>
      <c r="Q212" s="113">
        <f t="shared" ref="Q212:AA212" si="209">Q217+Q232+Q247+Q262+Q277+Q282</f>
        <v>1433211.8</v>
      </c>
      <c r="R212" s="113">
        <f t="shared" si="209"/>
        <v>1446303.9</v>
      </c>
      <c r="S212" s="113">
        <f t="shared" si="209"/>
        <v>1495445.3</v>
      </c>
      <c r="T212" s="113">
        <f t="shared" si="209"/>
        <v>1495445.3</v>
      </c>
      <c r="U212" s="113">
        <f t="shared" si="209"/>
        <v>1495445.3</v>
      </c>
      <c r="V212" s="113">
        <f t="shared" si="209"/>
        <v>1495445.3</v>
      </c>
      <c r="W212" s="113">
        <f t="shared" si="209"/>
        <v>1495445.3</v>
      </c>
      <c r="X212" s="113">
        <f t="shared" si="209"/>
        <v>1495445.3</v>
      </c>
      <c r="Y212" s="113">
        <f t="shared" si="209"/>
        <v>1495445.3</v>
      </c>
      <c r="Z212" s="113">
        <f t="shared" si="209"/>
        <v>1495445.3</v>
      </c>
      <c r="AA212" s="113">
        <f t="shared" si="209"/>
        <v>1495445.3</v>
      </c>
      <c r="AB212" s="113">
        <f t="shared" si="207"/>
        <v>21400613.584800005</v>
      </c>
      <c r="AC212" s="87" t="s">
        <v>13</v>
      </c>
      <c r="AD212" s="32"/>
      <c r="AE212" s="91">
        <f t="shared" si="198"/>
        <v>12427941.784800002</v>
      </c>
      <c r="AF212" s="62">
        <f t="shared" si="199"/>
        <v>8972671.8000000026</v>
      </c>
    </row>
    <row r="213" spans="2:32" s="46" customFormat="1" ht="36" customHeight="1" x14ac:dyDescent="0.25">
      <c r="B213" s="122"/>
      <c r="C213" s="131"/>
      <c r="D213" s="125"/>
      <c r="E213" s="122"/>
      <c r="F213" s="114">
        <f>F218+F233+F248+F263+F278</f>
        <v>50485</v>
      </c>
      <c r="G213" s="114">
        <f t="shared" ref="G213:O213" si="210">G218+G233+G248+G263+G278</f>
        <v>33660.6</v>
      </c>
      <c r="H213" s="114">
        <f t="shared" si="210"/>
        <v>31650</v>
      </c>
      <c r="I213" s="114">
        <f t="shared" si="210"/>
        <v>30000</v>
      </c>
      <c r="J213" s="114">
        <f t="shared" si="210"/>
        <v>30600</v>
      </c>
      <c r="K213" s="114">
        <f t="shared" si="210"/>
        <v>47100</v>
      </c>
      <c r="L213" s="114">
        <f t="shared" si="210"/>
        <v>199100</v>
      </c>
      <c r="M213" s="114">
        <f t="shared" si="210"/>
        <v>3500</v>
      </c>
      <c r="N213" s="114">
        <f t="shared" si="210"/>
        <v>97000</v>
      </c>
      <c r="O213" s="114">
        <f t="shared" si="210"/>
        <v>109711.6</v>
      </c>
      <c r="P213" s="113">
        <f>P218+P233+P248+P263+P278+P283</f>
        <v>120097.92048</v>
      </c>
      <c r="Q213" s="113">
        <f t="shared" ref="Q213:AA213" si="211">Q218+Q233+Q248+Q263+Q278+Q283</f>
        <v>91975</v>
      </c>
      <c r="R213" s="113">
        <f t="shared" si="211"/>
        <v>95387.200000000012</v>
      </c>
      <c r="S213" s="113">
        <f t="shared" si="211"/>
        <v>62029.599999999999</v>
      </c>
      <c r="T213" s="113">
        <f>T218+T233+T248+T263+T278+T283</f>
        <v>50191.799999999996</v>
      </c>
      <c r="U213" s="113">
        <f t="shared" si="211"/>
        <v>26629</v>
      </c>
      <c r="V213" s="113">
        <f t="shared" si="211"/>
        <v>27427.4</v>
      </c>
      <c r="W213" s="113">
        <f t="shared" si="211"/>
        <v>28257.599999999999</v>
      </c>
      <c r="X213" s="113">
        <f t="shared" si="211"/>
        <v>29121.199999999997</v>
      </c>
      <c r="Y213" s="113">
        <f t="shared" si="211"/>
        <v>30019.199999999997</v>
      </c>
      <c r="Z213" s="113">
        <f t="shared" si="211"/>
        <v>30953.199999999997</v>
      </c>
      <c r="AA213" s="113">
        <f t="shared" si="211"/>
        <v>31924.5</v>
      </c>
      <c r="AB213" s="113">
        <f t="shared" si="207"/>
        <v>1256820.8204799998</v>
      </c>
      <c r="AC213" s="87" t="s">
        <v>14</v>
      </c>
      <c r="AD213" s="32"/>
      <c r="AE213" s="91">
        <f t="shared" si="198"/>
        <v>1079117.7204799999</v>
      </c>
      <c r="AF213" s="62">
        <f t="shared" si="199"/>
        <v>177703.09999999986</v>
      </c>
    </row>
    <row r="214" spans="2:32" s="46" customFormat="1" ht="36" customHeight="1" x14ac:dyDescent="0.25">
      <c r="B214" s="129" t="s">
        <v>254</v>
      </c>
      <c r="C214" s="126" t="s">
        <v>221</v>
      </c>
      <c r="D214" s="122" t="s">
        <v>347</v>
      </c>
      <c r="E214" s="122" t="s">
        <v>218</v>
      </c>
      <c r="F214" s="110">
        <f t="shared" ref="F214:AA214" si="212">F215+F216+F217+F218</f>
        <v>249487.6</v>
      </c>
      <c r="G214" s="110">
        <f t="shared" si="212"/>
        <v>234206.4</v>
      </c>
      <c r="H214" s="110">
        <f t="shared" si="212"/>
        <v>277446.5</v>
      </c>
      <c r="I214" s="110">
        <f t="shared" si="212"/>
        <v>279354.8</v>
      </c>
      <c r="J214" s="110">
        <f t="shared" si="212"/>
        <v>221686.5</v>
      </c>
      <c r="K214" s="110">
        <f t="shared" si="212"/>
        <v>233901.6</v>
      </c>
      <c r="L214" s="110">
        <f t="shared" si="212"/>
        <v>377224.3</v>
      </c>
      <c r="M214" s="110">
        <f t="shared" si="212"/>
        <v>388638.3</v>
      </c>
      <c r="N214" s="110">
        <f t="shared" si="212"/>
        <v>548036.69999999995</v>
      </c>
      <c r="O214" s="110">
        <f t="shared" si="212"/>
        <v>918404.3</v>
      </c>
      <c r="P214" s="113">
        <f t="shared" si="212"/>
        <v>1218785.0848000001</v>
      </c>
      <c r="Q214" s="113">
        <f t="shared" si="212"/>
        <v>1376086.5</v>
      </c>
      <c r="R214" s="113">
        <f t="shared" si="212"/>
        <v>1353019.2</v>
      </c>
      <c r="S214" s="113">
        <f t="shared" si="212"/>
        <v>1395971.9</v>
      </c>
      <c r="T214" s="113">
        <f t="shared" si="212"/>
        <v>1357345.9</v>
      </c>
      <c r="U214" s="113">
        <f t="shared" si="212"/>
        <v>1357345.9</v>
      </c>
      <c r="V214" s="113">
        <f t="shared" si="212"/>
        <v>1357345.9</v>
      </c>
      <c r="W214" s="113">
        <f t="shared" si="212"/>
        <v>1357345.9</v>
      </c>
      <c r="X214" s="113">
        <f t="shared" si="212"/>
        <v>1357345.9</v>
      </c>
      <c r="Y214" s="113">
        <f t="shared" si="212"/>
        <v>1357345.9</v>
      </c>
      <c r="Z214" s="113">
        <f t="shared" si="212"/>
        <v>1357345.9</v>
      </c>
      <c r="AA214" s="113">
        <f t="shared" si="212"/>
        <v>1357345.9</v>
      </c>
      <c r="AB214" s="113">
        <f>AB215+AB216+AB217+AB218</f>
        <v>19931016.884799998</v>
      </c>
      <c r="AC214" s="87" t="s">
        <v>10</v>
      </c>
      <c r="AD214" s="32"/>
      <c r="AE214" s="91">
        <f t="shared" si="198"/>
        <v>11786941.484800002</v>
      </c>
      <c r="AF214" s="62">
        <f t="shared" si="199"/>
        <v>8144075.3999999966</v>
      </c>
    </row>
    <row r="215" spans="2:32" s="46" customFormat="1" ht="36" customHeight="1" x14ac:dyDescent="0.25">
      <c r="B215" s="124"/>
      <c r="C215" s="127"/>
      <c r="D215" s="122"/>
      <c r="E215" s="122"/>
      <c r="F215" s="110">
        <f>F220+F225</f>
        <v>0</v>
      </c>
      <c r="G215" s="110">
        <f t="shared" ref="G215:AA215" si="213">G220+G225</f>
        <v>0</v>
      </c>
      <c r="H215" s="110">
        <f t="shared" si="213"/>
        <v>0</v>
      </c>
      <c r="I215" s="110">
        <f t="shared" si="213"/>
        <v>0</v>
      </c>
      <c r="J215" s="110">
        <f t="shared" si="213"/>
        <v>0</v>
      </c>
      <c r="K215" s="110">
        <f t="shared" si="213"/>
        <v>0</v>
      </c>
      <c r="L215" s="110">
        <f t="shared" si="213"/>
        <v>0</v>
      </c>
      <c r="M215" s="110">
        <f t="shared" si="213"/>
        <v>0</v>
      </c>
      <c r="N215" s="110">
        <f t="shared" si="213"/>
        <v>0</v>
      </c>
      <c r="O215" s="110">
        <f t="shared" si="213"/>
        <v>0</v>
      </c>
      <c r="P215" s="113">
        <f t="shared" si="213"/>
        <v>0</v>
      </c>
      <c r="Q215" s="113">
        <f t="shared" si="213"/>
        <v>0</v>
      </c>
      <c r="R215" s="113">
        <f t="shared" si="213"/>
        <v>0</v>
      </c>
      <c r="S215" s="113">
        <f t="shared" si="213"/>
        <v>0</v>
      </c>
      <c r="T215" s="113">
        <f t="shared" si="213"/>
        <v>0</v>
      </c>
      <c r="U215" s="113">
        <f t="shared" si="213"/>
        <v>0</v>
      </c>
      <c r="V215" s="113">
        <f t="shared" si="213"/>
        <v>0</v>
      </c>
      <c r="W215" s="113">
        <f t="shared" si="213"/>
        <v>0</v>
      </c>
      <c r="X215" s="113">
        <f t="shared" si="213"/>
        <v>0</v>
      </c>
      <c r="Y215" s="113">
        <f t="shared" si="213"/>
        <v>0</v>
      </c>
      <c r="Z215" s="113">
        <f t="shared" si="213"/>
        <v>0</v>
      </c>
      <c r="AA215" s="113">
        <f t="shared" si="213"/>
        <v>0</v>
      </c>
      <c r="AB215" s="113">
        <f>SUM(F215:AA215)</f>
        <v>0</v>
      </c>
      <c r="AC215" s="87" t="s">
        <v>11</v>
      </c>
      <c r="AD215" s="32"/>
      <c r="AE215" s="91">
        <f t="shared" si="198"/>
        <v>0</v>
      </c>
      <c r="AF215" s="62">
        <f t="shared" si="199"/>
        <v>0</v>
      </c>
    </row>
    <row r="216" spans="2:32" s="46" customFormat="1" ht="36" customHeight="1" x14ac:dyDescent="0.25">
      <c r="B216" s="124"/>
      <c r="C216" s="127"/>
      <c r="D216" s="122"/>
      <c r="E216" s="122"/>
      <c r="F216" s="110">
        <f>F221+F226</f>
        <v>0</v>
      </c>
      <c r="G216" s="110">
        <f t="shared" ref="G216:AA216" si="214">G221+G226</f>
        <v>0</v>
      </c>
      <c r="H216" s="110">
        <f t="shared" si="214"/>
        <v>0</v>
      </c>
      <c r="I216" s="110">
        <f t="shared" si="214"/>
        <v>0</v>
      </c>
      <c r="J216" s="110">
        <f t="shared" si="214"/>
        <v>0</v>
      </c>
      <c r="K216" s="110">
        <f t="shared" si="214"/>
        <v>0</v>
      </c>
      <c r="L216" s="110">
        <f t="shared" si="214"/>
        <v>0</v>
      </c>
      <c r="M216" s="110">
        <f t="shared" si="214"/>
        <v>0</v>
      </c>
      <c r="N216" s="110">
        <f t="shared" si="214"/>
        <v>0</v>
      </c>
      <c r="O216" s="110">
        <f t="shared" si="214"/>
        <v>33404</v>
      </c>
      <c r="P216" s="113">
        <f t="shared" si="214"/>
        <v>41755</v>
      </c>
      <c r="Q216" s="113">
        <f t="shared" si="214"/>
        <v>38626</v>
      </c>
      <c r="R216" s="113">
        <f t="shared" si="214"/>
        <v>38626</v>
      </c>
      <c r="S216" s="113">
        <f t="shared" si="214"/>
        <v>38626</v>
      </c>
      <c r="T216" s="113">
        <f t="shared" si="214"/>
        <v>0</v>
      </c>
      <c r="U216" s="113">
        <f t="shared" si="214"/>
        <v>0</v>
      </c>
      <c r="V216" s="113">
        <f t="shared" si="214"/>
        <v>0</v>
      </c>
      <c r="W216" s="113">
        <f t="shared" si="214"/>
        <v>0</v>
      </c>
      <c r="X216" s="113">
        <f t="shared" si="214"/>
        <v>0</v>
      </c>
      <c r="Y216" s="113">
        <f t="shared" si="214"/>
        <v>0</v>
      </c>
      <c r="Z216" s="113">
        <f t="shared" si="214"/>
        <v>0</v>
      </c>
      <c r="AA216" s="113">
        <f t="shared" si="214"/>
        <v>0</v>
      </c>
      <c r="AB216" s="113">
        <f t="shared" ref="AB216:AB218" si="215">SUM(F216:AA216)</f>
        <v>191037</v>
      </c>
      <c r="AC216" s="87" t="s">
        <v>12</v>
      </c>
      <c r="AD216" s="32"/>
      <c r="AE216" s="91">
        <f t="shared" si="198"/>
        <v>191037</v>
      </c>
      <c r="AF216" s="62">
        <f t="shared" si="199"/>
        <v>0</v>
      </c>
    </row>
    <row r="217" spans="2:32" s="46" customFormat="1" ht="36" customHeight="1" x14ac:dyDescent="0.25">
      <c r="B217" s="124"/>
      <c r="C217" s="127"/>
      <c r="D217" s="122"/>
      <c r="E217" s="122"/>
      <c r="F217" s="110">
        <f>F222+F227</f>
        <v>249487.6</v>
      </c>
      <c r="G217" s="110">
        <f t="shared" ref="G217:AA217" si="216">G222+G227</f>
        <v>234206.4</v>
      </c>
      <c r="H217" s="110">
        <f t="shared" si="216"/>
        <v>277446.5</v>
      </c>
      <c r="I217" s="110">
        <f t="shared" si="216"/>
        <v>279354.8</v>
      </c>
      <c r="J217" s="110">
        <f t="shared" si="216"/>
        <v>221686.5</v>
      </c>
      <c r="K217" s="110">
        <f t="shared" si="216"/>
        <v>233901.6</v>
      </c>
      <c r="L217" s="110">
        <f t="shared" si="216"/>
        <v>377224.3</v>
      </c>
      <c r="M217" s="110">
        <f t="shared" si="216"/>
        <v>388638.3</v>
      </c>
      <c r="N217" s="110">
        <f t="shared" si="216"/>
        <v>548036.69999999995</v>
      </c>
      <c r="O217" s="110">
        <f t="shared" si="216"/>
        <v>885000.3</v>
      </c>
      <c r="P217" s="113">
        <f t="shared" si="216"/>
        <v>1177030.0848000001</v>
      </c>
      <c r="Q217" s="113">
        <f t="shared" si="216"/>
        <v>1337460.5</v>
      </c>
      <c r="R217" s="113">
        <f t="shared" si="216"/>
        <v>1314393.2</v>
      </c>
      <c r="S217" s="113">
        <f t="shared" si="216"/>
        <v>1357345.9</v>
      </c>
      <c r="T217" s="113">
        <f t="shared" si="216"/>
        <v>1357345.9</v>
      </c>
      <c r="U217" s="113">
        <f t="shared" si="216"/>
        <v>1357345.9</v>
      </c>
      <c r="V217" s="113">
        <f t="shared" si="216"/>
        <v>1357345.9</v>
      </c>
      <c r="W217" s="113">
        <f t="shared" si="216"/>
        <v>1357345.9</v>
      </c>
      <c r="X217" s="113">
        <f t="shared" si="216"/>
        <v>1357345.9</v>
      </c>
      <c r="Y217" s="113">
        <f t="shared" si="216"/>
        <v>1357345.9</v>
      </c>
      <c r="Z217" s="113">
        <f t="shared" si="216"/>
        <v>1357345.9</v>
      </c>
      <c r="AA217" s="113">
        <f t="shared" si="216"/>
        <v>1357345.9</v>
      </c>
      <c r="AB217" s="113">
        <f t="shared" si="215"/>
        <v>19739979.884799998</v>
      </c>
      <c r="AC217" s="87" t="s">
        <v>13</v>
      </c>
      <c r="AD217" s="32" t="s">
        <v>203</v>
      </c>
      <c r="AE217" s="91">
        <f t="shared" si="198"/>
        <v>11595904.484800002</v>
      </c>
      <c r="AF217" s="62">
        <f t="shared" si="199"/>
        <v>8144075.3999999966</v>
      </c>
    </row>
    <row r="218" spans="2:32" s="46" customFormat="1" ht="36" customHeight="1" x14ac:dyDescent="0.25">
      <c r="B218" s="124"/>
      <c r="C218" s="127"/>
      <c r="D218" s="122"/>
      <c r="E218" s="122"/>
      <c r="F218" s="110">
        <f>F223+F228</f>
        <v>0</v>
      </c>
      <c r="G218" s="110">
        <f t="shared" ref="G218:AA218" si="217">G223+G228</f>
        <v>0</v>
      </c>
      <c r="H218" s="110">
        <f t="shared" si="217"/>
        <v>0</v>
      </c>
      <c r="I218" s="110">
        <f t="shared" si="217"/>
        <v>0</v>
      </c>
      <c r="J218" s="110">
        <f t="shared" si="217"/>
        <v>0</v>
      </c>
      <c r="K218" s="110">
        <f t="shared" si="217"/>
        <v>0</v>
      </c>
      <c r="L218" s="110">
        <f t="shared" si="217"/>
        <v>0</v>
      </c>
      <c r="M218" s="110">
        <f t="shared" si="217"/>
        <v>0</v>
      </c>
      <c r="N218" s="110">
        <f t="shared" si="217"/>
        <v>0</v>
      </c>
      <c r="O218" s="110">
        <f t="shared" si="217"/>
        <v>0</v>
      </c>
      <c r="P218" s="113">
        <f t="shared" si="217"/>
        <v>0</v>
      </c>
      <c r="Q218" s="113">
        <f t="shared" si="217"/>
        <v>0</v>
      </c>
      <c r="R218" s="113">
        <f t="shared" si="217"/>
        <v>0</v>
      </c>
      <c r="S218" s="113">
        <f t="shared" si="217"/>
        <v>0</v>
      </c>
      <c r="T218" s="113">
        <f t="shared" si="217"/>
        <v>0</v>
      </c>
      <c r="U218" s="113">
        <f t="shared" si="217"/>
        <v>0</v>
      </c>
      <c r="V218" s="113">
        <f t="shared" si="217"/>
        <v>0</v>
      </c>
      <c r="W218" s="113">
        <f t="shared" si="217"/>
        <v>0</v>
      </c>
      <c r="X218" s="113">
        <f t="shared" si="217"/>
        <v>0</v>
      </c>
      <c r="Y218" s="113">
        <f t="shared" si="217"/>
        <v>0</v>
      </c>
      <c r="Z218" s="113">
        <f t="shared" si="217"/>
        <v>0</v>
      </c>
      <c r="AA218" s="113">
        <f t="shared" si="217"/>
        <v>0</v>
      </c>
      <c r="AB218" s="113">
        <f t="shared" si="215"/>
        <v>0</v>
      </c>
      <c r="AC218" s="87" t="s">
        <v>14</v>
      </c>
      <c r="AD218" s="32"/>
      <c r="AE218" s="91">
        <f t="shared" si="198"/>
        <v>0</v>
      </c>
      <c r="AF218" s="62">
        <f t="shared" si="199"/>
        <v>0</v>
      </c>
    </row>
    <row r="219" spans="2:32" s="46" customFormat="1" ht="36" customHeight="1" x14ac:dyDescent="0.25">
      <c r="B219" s="124"/>
      <c r="C219" s="127"/>
      <c r="D219" s="122" t="s">
        <v>244</v>
      </c>
      <c r="E219" s="122" t="s">
        <v>24</v>
      </c>
      <c r="F219" s="110">
        <f t="shared" ref="F219:AA219" si="218">F220+F221+F222+F223</f>
        <v>249487.6</v>
      </c>
      <c r="G219" s="110">
        <f t="shared" si="218"/>
        <v>234206.4</v>
      </c>
      <c r="H219" s="110">
        <f t="shared" si="218"/>
        <v>277446.5</v>
      </c>
      <c r="I219" s="110">
        <f t="shared" si="218"/>
        <v>279354.8</v>
      </c>
      <c r="J219" s="110">
        <f t="shared" si="218"/>
        <v>221686.5</v>
      </c>
      <c r="K219" s="110">
        <f t="shared" si="218"/>
        <v>233901.6</v>
      </c>
      <c r="L219" s="110">
        <f t="shared" si="218"/>
        <v>377224.3</v>
      </c>
      <c r="M219" s="110">
        <f t="shared" si="218"/>
        <v>388638.3</v>
      </c>
      <c r="N219" s="110">
        <f t="shared" si="218"/>
        <v>475425.1</v>
      </c>
      <c r="O219" s="110">
        <f t="shared" si="218"/>
        <v>0</v>
      </c>
      <c r="P219" s="113">
        <f t="shared" si="218"/>
        <v>0</v>
      </c>
      <c r="Q219" s="113">
        <f t="shared" si="218"/>
        <v>0</v>
      </c>
      <c r="R219" s="113">
        <f t="shared" si="218"/>
        <v>0</v>
      </c>
      <c r="S219" s="113">
        <f t="shared" si="218"/>
        <v>0</v>
      </c>
      <c r="T219" s="113">
        <f t="shared" si="218"/>
        <v>0</v>
      </c>
      <c r="U219" s="113">
        <f t="shared" si="218"/>
        <v>0</v>
      </c>
      <c r="V219" s="113">
        <f t="shared" si="218"/>
        <v>0</v>
      </c>
      <c r="W219" s="113">
        <f t="shared" si="218"/>
        <v>0</v>
      </c>
      <c r="X219" s="113">
        <f t="shared" si="218"/>
        <v>0</v>
      </c>
      <c r="Y219" s="113">
        <f t="shared" si="218"/>
        <v>0</v>
      </c>
      <c r="Z219" s="113">
        <f t="shared" si="218"/>
        <v>0</v>
      </c>
      <c r="AA219" s="113">
        <f t="shared" si="218"/>
        <v>0</v>
      </c>
      <c r="AB219" s="113">
        <f>AB220+AB221+AB222+AB223</f>
        <v>2737371.1</v>
      </c>
      <c r="AC219" s="87" t="s">
        <v>10</v>
      </c>
      <c r="AD219" s="32"/>
      <c r="AE219" s="91">
        <f t="shared" si="198"/>
        <v>2737371.1</v>
      </c>
      <c r="AF219" s="62">
        <f t="shared" si="199"/>
        <v>0</v>
      </c>
    </row>
    <row r="220" spans="2:32" s="46" customFormat="1" ht="36" customHeight="1" x14ac:dyDescent="0.25">
      <c r="B220" s="124"/>
      <c r="C220" s="127"/>
      <c r="D220" s="122"/>
      <c r="E220" s="122"/>
      <c r="F220" s="110">
        <v>0</v>
      </c>
      <c r="G220" s="110">
        <v>0</v>
      </c>
      <c r="H220" s="110">
        <v>0</v>
      </c>
      <c r="I220" s="110">
        <v>0</v>
      </c>
      <c r="J220" s="110">
        <v>0</v>
      </c>
      <c r="K220" s="110">
        <v>0</v>
      </c>
      <c r="L220" s="110">
        <v>0</v>
      </c>
      <c r="M220" s="110">
        <v>0</v>
      </c>
      <c r="N220" s="110">
        <v>0</v>
      </c>
      <c r="O220" s="110">
        <v>0</v>
      </c>
      <c r="P220" s="113">
        <v>0</v>
      </c>
      <c r="Q220" s="113">
        <v>0</v>
      </c>
      <c r="R220" s="113">
        <v>0</v>
      </c>
      <c r="S220" s="113">
        <v>0</v>
      </c>
      <c r="T220" s="113">
        <v>0</v>
      </c>
      <c r="U220" s="113">
        <v>0</v>
      </c>
      <c r="V220" s="113">
        <v>0</v>
      </c>
      <c r="W220" s="113">
        <v>0</v>
      </c>
      <c r="X220" s="113">
        <v>0</v>
      </c>
      <c r="Y220" s="113">
        <v>0</v>
      </c>
      <c r="Z220" s="113">
        <v>0</v>
      </c>
      <c r="AA220" s="113">
        <v>0</v>
      </c>
      <c r="AB220" s="113">
        <f>SUM(F220:AA220)</f>
        <v>0</v>
      </c>
      <c r="AC220" s="87" t="s">
        <v>11</v>
      </c>
      <c r="AD220" s="32"/>
      <c r="AE220" s="91">
        <f t="shared" si="198"/>
        <v>0</v>
      </c>
      <c r="AF220" s="62">
        <f t="shared" si="199"/>
        <v>0</v>
      </c>
    </row>
    <row r="221" spans="2:32" s="46" customFormat="1" ht="36" customHeight="1" x14ac:dyDescent="0.25">
      <c r="B221" s="124"/>
      <c r="C221" s="127"/>
      <c r="D221" s="122"/>
      <c r="E221" s="122"/>
      <c r="F221" s="110">
        <v>0</v>
      </c>
      <c r="G221" s="110">
        <v>0</v>
      </c>
      <c r="H221" s="110">
        <v>0</v>
      </c>
      <c r="I221" s="110">
        <v>0</v>
      </c>
      <c r="J221" s="110">
        <v>0</v>
      </c>
      <c r="K221" s="110">
        <v>0</v>
      </c>
      <c r="L221" s="110">
        <v>0</v>
      </c>
      <c r="M221" s="110">
        <v>0</v>
      </c>
      <c r="N221" s="110">
        <v>0</v>
      </c>
      <c r="O221" s="110">
        <v>0</v>
      </c>
      <c r="P221" s="113">
        <v>0</v>
      </c>
      <c r="Q221" s="113">
        <v>0</v>
      </c>
      <c r="R221" s="113">
        <v>0</v>
      </c>
      <c r="S221" s="113">
        <v>0</v>
      </c>
      <c r="T221" s="113">
        <v>0</v>
      </c>
      <c r="U221" s="113">
        <v>0</v>
      </c>
      <c r="V221" s="113">
        <v>0</v>
      </c>
      <c r="W221" s="113">
        <v>0</v>
      </c>
      <c r="X221" s="113">
        <v>0</v>
      </c>
      <c r="Y221" s="113">
        <v>0</v>
      </c>
      <c r="Z221" s="113">
        <v>0</v>
      </c>
      <c r="AA221" s="113">
        <v>0</v>
      </c>
      <c r="AB221" s="113">
        <f t="shared" ref="AB221:AB223" si="219">SUM(F221:AA221)</f>
        <v>0</v>
      </c>
      <c r="AC221" s="87" t="s">
        <v>12</v>
      </c>
      <c r="AD221" s="32"/>
      <c r="AE221" s="91">
        <f t="shared" si="198"/>
        <v>0</v>
      </c>
      <c r="AF221" s="62">
        <f t="shared" si="199"/>
        <v>0</v>
      </c>
    </row>
    <row r="222" spans="2:32" s="46" customFormat="1" ht="36" customHeight="1" x14ac:dyDescent="0.25">
      <c r="B222" s="124"/>
      <c r="C222" s="127"/>
      <c r="D222" s="122"/>
      <c r="E222" s="122"/>
      <c r="F222" s="110">
        <v>249487.6</v>
      </c>
      <c r="G222" s="110">
        <v>234206.4</v>
      </c>
      <c r="H222" s="110">
        <v>277446.5</v>
      </c>
      <c r="I222" s="110">
        <v>279354.8</v>
      </c>
      <c r="J222" s="110">
        <v>221686.5</v>
      </c>
      <c r="K222" s="110">
        <v>233901.6</v>
      </c>
      <c r="L222" s="110">
        <v>377224.3</v>
      </c>
      <c r="M222" s="110">
        <v>388638.3</v>
      </c>
      <c r="N222" s="110">
        <v>475425.1</v>
      </c>
      <c r="O222" s="110"/>
      <c r="P222" s="113">
        <v>0</v>
      </c>
      <c r="Q222" s="113">
        <v>0</v>
      </c>
      <c r="R222" s="113">
        <v>0</v>
      </c>
      <c r="S222" s="113">
        <v>0</v>
      </c>
      <c r="T222" s="113">
        <v>0</v>
      </c>
      <c r="U222" s="113">
        <v>0</v>
      </c>
      <c r="V222" s="113">
        <v>0</v>
      </c>
      <c r="W222" s="113">
        <v>0</v>
      </c>
      <c r="X222" s="113">
        <v>0</v>
      </c>
      <c r="Y222" s="113">
        <v>0</v>
      </c>
      <c r="Z222" s="113">
        <v>0</v>
      </c>
      <c r="AA222" s="113">
        <v>0</v>
      </c>
      <c r="AB222" s="113">
        <f t="shared" si="219"/>
        <v>2737371.1</v>
      </c>
      <c r="AC222" s="87" t="s">
        <v>13</v>
      </c>
      <c r="AD222" s="32" t="s">
        <v>203</v>
      </c>
      <c r="AE222" s="91">
        <f t="shared" si="198"/>
        <v>2737371.1</v>
      </c>
      <c r="AF222" s="62">
        <f t="shared" si="199"/>
        <v>0</v>
      </c>
    </row>
    <row r="223" spans="2:32" s="46" customFormat="1" ht="36" customHeight="1" x14ac:dyDescent="0.25">
      <c r="B223" s="124"/>
      <c r="C223" s="127"/>
      <c r="D223" s="122"/>
      <c r="E223" s="122"/>
      <c r="F223" s="110">
        <v>0</v>
      </c>
      <c r="G223" s="110">
        <v>0</v>
      </c>
      <c r="H223" s="110">
        <v>0</v>
      </c>
      <c r="I223" s="110">
        <v>0</v>
      </c>
      <c r="J223" s="110">
        <v>0</v>
      </c>
      <c r="K223" s="110">
        <v>0</v>
      </c>
      <c r="L223" s="110">
        <v>0</v>
      </c>
      <c r="M223" s="110">
        <v>0</v>
      </c>
      <c r="N223" s="110">
        <v>0</v>
      </c>
      <c r="O223" s="110">
        <v>0</v>
      </c>
      <c r="P223" s="113">
        <v>0</v>
      </c>
      <c r="Q223" s="113">
        <v>0</v>
      </c>
      <c r="R223" s="113">
        <v>0</v>
      </c>
      <c r="S223" s="113">
        <v>0</v>
      </c>
      <c r="T223" s="113">
        <v>0</v>
      </c>
      <c r="U223" s="113">
        <v>0</v>
      </c>
      <c r="V223" s="113">
        <v>0</v>
      </c>
      <c r="W223" s="113">
        <v>0</v>
      </c>
      <c r="X223" s="113">
        <v>0</v>
      </c>
      <c r="Y223" s="113">
        <v>0</v>
      </c>
      <c r="Z223" s="113">
        <v>0</v>
      </c>
      <c r="AA223" s="113">
        <v>0</v>
      </c>
      <c r="AB223" s="113">
        <f t="shared" si="219"/>
        <v>0</v>
      </c>
      <c r="AC223" s="87" t="s">
        <v>14</v>
      </c>
      <c r="AD223" s="32"/>
      <c r="AE223" s="91">
        <f t="shared" si="198"/>
        <v>0</v>
      </c>
      <c r="AF223" s="62">
        <f t="shared" si="199"/>
        <v>0</v>
      </c>
    </row>
    <row r="224" spans="2:32" s="46" customFormat="1" ht="36" customHeight="1" x14ac:dyDescent="0.25">
      <c r="B224" s="124"/>
      <c r="C224" s="127"/>
      <c r="D224" s="129" t="s">
        <v>348</v>
      </c>
      <c r="E224" s="122" t="s">
        <v>319</v>
      </c>
      <c r="F224" s="110">
        <f t="shared" ref="F224:M224" si="220">F225+F226+F227+F228</f>
        <v>0</v>
      </c>
      <c r="G224" s="110">
        <f t="shared" si="220"/>
        <v>0</v>
      </c>
      <c r="H224" s="110">
        <f t="shared" si="220"/>
        <v>0</v>
      </c>
      <c r="I224" s="110">
        <f t="shared" si="220"/>
        <v>0</v>
      </c>
      <c r="J224" s="110">
        <f t="shared" si="220"/>
        <v>0</v>
      </c>
      <c r="K224" s="110">
        <f t="shared" si="220"/>
        <v>0</v>
      </c>
      <c r="L224" s="110">
        <f t="shared" si="220"/>
        <v>0</v>
      </c>
      <c r="M224" s="110">
        <f t="shared" si="220"/>
        <v>0</v>
      </c>
      <c r="N224" s="110">
        <f t="shared" ref="N224:AA224" si="221">N225+N226+N227+N228</f>
        <v>72611.600000000006</v>
      </c>
      <c r="O224" s="110">
        <f t="shared" si="221"/>
        <v>918404.3</v>
      </c>
      <c r="P224" s="113">
        <f t="shared" si="221"/>
        <v>1218785.0848000001</v>
      </c>
      <c r="Q224" s="113">
        <f t="shared" si="221"/>
        <v>1376086.5</v>
      </c>
      <c r="R224" s="113">
        <f t="shared" si="221"/>
        <v>1353019.2</v>
      </c>
      <c r="S224" s="113">
        <f t="shared" si="221"/>
        <v>1395971.9</v>
      </c>
      <c r="T224" s="113">
        <f t="shared" si="221"/>
        <v>1357345.9</v>
      </c>
      <c r="U224" s="113">
        <f t="shared" si="221"/>
        <v>1357345.9</v>
      </c>
      <c r="V224" s="113">
        <f t="shared" si="221"/>
        <v>1357345.9</v>
      </c>
      <c r="W224" s="113">
        <f t="shared" si="221"/>
        <v>1357345.9</v>
      </c>
      <c r="X224" s="113">
        <f t="shared" si="221"/>
        <v>1357345.9</v>
      </c>
      <c r="Y224" s="113">
        <f t="shared" si="221"/>
        <v>1357345.9</v>
      </c>
      <c r="Z224" s="113">
        <f t="shared" si="221"/>
        <v>1357345.9</v>
      </c>
      <c r="AA224" s="113">
        <f t="shared" si="221"/>
        <v>1357345.9</v>
      </c>
      <c r="AB224" s="113">
        <f>AB225+AB226+AB227+AB228</f>
        <v>17193645.7848</v>
      </c>
      <c r="AC224" s="87" t="s">
        <v>10</v>
      </c>
      <c r="AD224" s="32"/>
      <c r="AE224" s="91">
        <f t="shared" si="198"/>
        <v>9049570.3848000001</v>
      </c>
      <c r="AF224" s="62">
        <f t="shared" si="199"/>
        <v>8144075.4000000004</v>
      </c>
    </row>
    <row r="225" spans="2:32" s="46" customFormat="1" ht="36" customHeight="1" x14ac:dyDescent="0.25">
      <c r="B225" s="124"/>
      <c r="C225" s="127"/>
      <c r="D225" s="124"/>
      <c r="E225" s="122"/>
      <c r="F225" s="110">
        <v>0</v>
      </c>
      <c r="G225" s="110">
        <v>0</v>
      </c>
      <c r="H225" s="110">
        <v>0</v>
      </c>
      <c r="I225" s="110">
        <v>0</v>
      </c>
      <c r="J225" s="110">
        <v>0</v>
      </c>
      <c r="K225" s="110">
        <v>0</v>
      </c>
      <c r="L225" s="110">
        <v>0</v>
      </c>
      <c r="M225" s="110">
        <v>0</v>
      </c>
      <c r="N225" s="110">
        <v>0</v>
      </c>
      <c r="O225" s="110">
        <v>0</v>
      </c>
      <c r="P225" s="113">
        <v>0</v>
      </c>
      <c r="Q225" s="113">
        <v>0</v>
      </c>
      <c r="R225" s="113">
        <v>0</v>
      </c>
      <c r="S225" s="113">
        <v>0</v>
      </c>
      <c r="T225" s="113">
        <v>0</v>
      </c>
      <c r="U225" s="113">
        <v>0</v>
      </c>
      <c r="V225" s="113">
        <v>0</v>
      </c>
      <c r="W225" s="113">
        <v>0</v>
      </c>
      <c r="X225" s="113">
        <v>0</v>
      </c>
      <c r="Y225" s="113">
        <v>0</v>
      </c>
      <c r="Z225" s="113">
        <v>0</v>
      </c>
      <c r="AA225" s="113">
        <v>0</v>
      </c>
      <c r="AB225" s="113">
        <f>SUM(F225:AA225)</f>
        <v>0</v>
      </c>
      <c r="AC225" s="87" t="s">
        <v>11</v>
      </c>
      <c r="AD225" s="32"/>
      <c r="AE225" s="91">
        <f t="shared" si="198"/>
        <v>0</v>
      </c>
      <c r="AF225" s="62">
        <f t="shared" si="199"/>
        <v>0</v>
      </c>
    </row>
    <row r="226" spans="2:32" s="46" customFormat="1" ht="36" customHeight="1" x14ac:dyDescent="0.25">
      <c r="B226" s="124"/>
      <c r="C226" s="127"/>
      <c r="D226" s="124"/>
      <c r="E226" s="122"/>
      <c r="F226" s="110">
        <v>0</v>
      </c>
      <c r="G226" s="110">
        <v>0</v>
      </c>
      <c r="H226" s="110">
        <v>0</v>
      </c>
      <c r="I226" s="110">
        <v>0</v>
      </c>
      <c r="J226" s="110">
        <v>0</v>
      </c>
      <c r="K226" s="110">
        <v>0</v>
      </c>
      <c r="L226" s="110">
        <v>0</v>
      </c>
      <c r="M226" s="110">
        <v>0</v>
      </c>
      <c r="N226" s="110">
        <v>0</v>
      </c>
      <c r="O226" s="110">
        <v>33404</v>
      </c>
      <c r="P226" s="113">
        <v>41755</v>
      </c>
      <c r="Q226" s="113">
        <v>38626</v>
      </c>
      <c r="R226" s="113">
        <v>38626</v>
      </c>
      <c r="S226" s="113">
        <v>38626</v>
      </c>
      <c r="T226" s="113">
        <v>0</v>
      </c>
      <c r="U226" s="113">
        <v>0</v>
      </c>
      <c r="V226" s="113">
        <v>0</v>
      </c>
      <c r="W226" s="113">
        <v>0</v>
      </c>
      <c r="X226" s="113">
        <v>0</v>
      </c>
      <c r="Y226" s="113">
        <v>0</v>
      </c>
      <c r="Z226" s="113">
        <v>0</v>
      </c>
      <c r="AA226" s="113">
        <v>0</v>
      </c>
      <c r="AB226" s="113">
        <f t="shared" ref="AB226:AB228" si="222">SUM(F226:AA226)</f>
        <v>191037</v>
      </c>
      <c r="AC226" s="87" t="s">
        <v>12</v>
      </c>
      <c r="AD226" s="32"/>
      <c r="AE226" s="91">
        <f t="shared" si="198"/>
        <v>191037</v>
      </c>
      <c r="AF226" s="62">
        <f t="shared" si="199"/>
        <v>0</v>
      </c>
    </row>
    <row r="227" spans="2:32" s="46" customFormat="1" ht="36" customHeight="1" x14ac:dyDescent="0.25">
      <c r="B227" s="124"/>
      <c r="C227" s="127"/>
      <c r="D227" s="124"/>
      <c r="E227" s="122"/>
      <c r="F227" s="110">
        <v>0</v>
      </c>
      <c r="G227" s="110">
        <v>0</v>
      </c>
      <c r="H227" s="110">
        <v>0</v>
      </c>
      <c r="I227" s="110">
        <v>0</v>
      </c>
      <c r="J227" s="110">
        <v>0</v>
      </c>
      <c r="K227" s="110">
        <v>0</v>
      </c>
      <c r="L227" s="110">
        <v>0</v>
      </c>
      <c r="M227" s="110">
        <v>0</v>
      </c>
      <c r="N227" s="110">
        <v>72611.600000000006</v>
      </c>
      <c r="O227" s="110">
        <v>885000.3</v>
      </c>
      <c r="P227" s="113">
        <v>1177030.0848000001</v>
      </c>
      <c r="Q227" s="113">
        <v>1337460.5</v>
      </c>
      <c r="R227" s="113">
        <v>1314393.2</v>
      </c>
      <c r="S227" s="113">
        <v>1357345.9</v>
      </c>
      <c r="T227" s="113">
        <v>1357345.9</v>
      </c>
      <c r="U227" s="113">
        <v>1357345.9</v>
      </c>
      <c r="V227" s="113">
        <v>1357345.9</v>
      </c>
      <c r="W227" s="113">
        <v>1357345.9</v>
      </c>
      <c r="X227" s="113">
        <v>1357345.9</v>
      </c>
      <c r="Y227" s="113">
        <v>1357345.9</v>
      </c>
      <c r="Z227" s="113">
        <v>1357345.9</v>
      </c>
      <c r="AA227" s="113">
        <v>1357345.9</v>
      </c>
      <c r="AB227" s="113">
        <f t="shared" si="222"/>
        <v>17002608.7848</v>
      </c>
      <c r="AC227" s="87" t="s">
        <v>13</v>
      </c>
      <c r="AD227" s="32" t="s">
        <v>203</v>
      </c>
      <c r="AE227" s="91">
        <f t="shared" si="198"/>
        <v>8858533.3848000001</v>
      </c>
      <c r="AF227" s="62">
        <f t="shared" si="199"/>
        <v>8144075.4000000004</v>
      </c>
    </row>
    <row r="228" spans="2:32" s="46" customFormat="1" ht="36" customHeight="1" x14ac:dyDescent="0.25">
      <c r="B228" s="125"/>
      <c r="C228" s="128"/>
      <c r="D228" s="125"/>
      <c r="E228" s="122"/>
      <c r="F228" s="110">
        <v>0</v>
      </c>
      <c r="G228" s="110">
        <v>0</v>
      </c>
      <c r="H228" s="110">
        <v>0</v>
      </c>
      <c r="I228" s="110">
        <v>0</v>
      </c>
      <c r="J228" s="110">
        <v>0</v>
      </c>
      <c r="K228" s="110">
        <v>0</v>
      </c>
      <c r="L228" s="110">
        <v>0</v>
      </c>
      <c r="M228" s="110">
        <v>0</v>
      </c>
      <c r="N228" s="110">
        <v>0</v>
      </c>
      <c r="O228" s="110">
        <v>0</v>
      </c>
      <c r="P228" s="113">
        <v>0</v>
      </c>
      <c r="Q228" s="113">
        <v>0</v>
      </c>
      <c r="R228" s="113">
        <v>0</v>
      </c>
      <c r="S228" s="113">
        <v>0</v>
      </c>
      <c r="T228" s="113">
        <v>0</v>
      </c>
      <c r="U228" s="113">
        <v>0</v>
      </c>
      <c r="V228" s="113">
        <v>0</v>
      </c>
      <c r="W228" s="113">
        <v>0</v>
      </c>
      <c r="X228" s="113">
        <v>0</v>
      </c>
      <c r="Y228" s="113">
        <v>0</v>
      </c>
      <c r="Z228" s="113">
        <v>0</v>
      </c>
      <c r="AA228" s="113">
        <v>0</v>
      </c>
      <c r="AB228" s="113">
        <f t="shared" si="222"/>
        <v>0</v>
      </c>
      <c r="AC228" s="87" t="s">
        <v>14</v>
      </c>
      <c r="AD228" s="32"/>
      <c r="AE228" s="91">
        <f t="shared" si="198"/>
        <v>0</v>
      </c>
      <c r="AF228" s="62">
        <f t="shared" si="199"/>
        <v>0</v>
      </c>
    </row>
    <row r="229" spans="2:32" s="46" customFormat="1" ht="36" customHeight="1" x14ac:dyDescent="0.25">
      <c r="B229" s="129" t="s">
        <v>255</v>
      </c>
      <c r="C229" s="126" t="s">
        <v>358</v>
      </c>
      <c r="D229" s="129" t="s">
        <v>347</v>
      </c>
      <c r="E229" s="122" t="s">
        <v>218</v>
      </c>
      <c r="F229" s="110">
        <f>F230+F231+F232+F233</f>
        <v>50485</v>
      </c>
      <c r="G229" s="110">
        <f t="shared" ref="G229:AA229" si="223">G230+G231+G232+G233</f>
        <v>33660.6</v>
      </c>
      <c r="H229" s="110">
        <f t="shared" si="223"/>
        <v>31650</v>
      </c>
      <c r="I229" s="110">
        <f t="shared" si="223"/>
        <v>25000</v>
      </c>
      <c r="J229" s="110">
        <f t="shared" si="223"/>
        <v>30600</v>
      </c>
      <c r="K229" s="110">
        <f t="shared" si="223"/>
        <v>47100</v>
      </c>
      <c r="L229" s="110">
        <f t="shared" si="223"/>
        <v>203145</v>
      </c>
      <c r="M229" s="110">
        <f t="shared" si="223"/>
        <v>3500</v>
      </c>
      <c r="N229" s="110">
        <f t="shared" si="223"/>
        <v>97000</v>
      </c>
      <c r="O229" s="110">
        <f t="shared" si="223"/>
        <v>109711.6</v>
      </c>
      <c r="P229" s="113">
        <f t="shared" si="223"/>
        <v>107800</v>
      </c>
      <c r="Q229" s="113">
        <f t="shared" si="223"/>
        <v>526993.9</v>
      </c>
      <c r="R229" s="113">
        <f t="shared" si="223"/>
        <v>627429.1</v>
      </c>
      <c r="S229" s="113">
        <f t="shared" si="223"/>
        <v>849949.3</v>
      </c>
      <c r="T229" s="113">
        <f t="shared" si="223"/>
        <v>138872.5</v>
      </c>
      <c r="U229" s="113">
        <f t="shared" si="223"/>
        <v>115309.70000000001</v>
      </c>
      <c r="V229" s="113">
        <f t="shared" si="223"/>
        <v>116108.1</v>
      </c>
      <c r="W229" s="113">
        <f t="shared" si="223"/>
        <v>116938.3</v>
      </c>
      <c r="X229" s="113">
        <f t="shared" si="223"/>
        <v>117801.9</v>
      </c>
      <c r="Y229" s="113">
        <f t="shared" si="223"/>
        <v>118699.9</v>
      </c>
      <c r="Z229" s="113">
        <f t="shared" si="223"/>
        <v>119633.9</v>
      </c>
      <c r="AA229" s="113">
        <f t="shared" si="223"/>
        <v>120605.20000000001</v>
      </c>
      <c r="AB229" s="113">
        <f>AB230+AB231+AB232+AB233</f>
        <v>3707994</v>
      </c>
      <c r="AC229" s="87" t="s">
        <v>10</v>
      </c>
      <c r="AD229" s="32" t="s">
        <v>202</v>
      </c>
      <c r="AE229" s="91">
        <f t="shared" si="198"/>
        <v>2998206.7</v>
      </c>
      <c r="AF229" s="62">
        <f t="shared" si="199"/>
        <v>709787.29999999981</v>
      </c>
    </row>
    <row r="230" spans="2:32" s="46" customFormat="1" ht="36" customHeight="1" x14ac:dyDescent="0.25">
      <c r="B230" s="124"/>
      <c r="C230" s="127"/>
      <c r="D230" s="124"/>
      <c r="E230" s="122"/>
      <c r="F230" s="110">
        <f>F235+F240</f>
        <v>0</v>
      </c>
      <c r="G230" s="110">
        <f t="shared" ref="G230:AA230" si="224">G235+G240</f>
        <v>0</v>
      </c>
      <c r="H230" s="110">
        <f t="shared" si="224"/>
        <v>0</v>
      </c>
      <c r="I230" s="110">
        <f t="shared" si="224"/>
        <v>0</v>
      </c>
      <c r="J230" s="110">
        <f t="shared" si="224"/>
        <v>0</v>
      </c>
      <c r="K230" s="110">
        <f t="shared" si="224"/>
        <v>0</v>
      </c>
      <c r="L230" s="110">
        <f t="shared" si="224"/>
        <v>0</v>
      </c>
      <c r="M230" s="110">
        <f t="shared" si="224"/>
        <v>0</v>
      </c>
      <c r="N230" s="110">
        <f t="shared" si="224"/>
        <v>0</v>
      </c>
      <c r="O230" s="110">
        <f t="shared" si="224"/>
        <v>0</v>
      </c>
      <c r="P230" s="113">
        <f t="shared" si="224"/>
        <v>0</v>
      </c>
      <c r="Q230" s="113">
        <f t="shared" si="224"/>
        <v>176675.6</v>
      </c>
      <c r="R230" s="113">
        <f t="shared" si="224"/>
        <v>215484.79999999999</v>
      </c>
      <c r="S230" s="113">
        <f t="shared" si="224"/>
        <v>317835.90000000002</v>
      </c>
      <c r="T230" s="113">
        <f t="shared" si="224"/>
        <v>0</v>
      </c>
      <c r="U230" s="113">
        <f t="shared" si="224"/>
        <v>0</v>
      </c>
      <c r="V230" s="113">
        <f t="shared" si="224"/>
        <v>0</v>
      </c>
      <c r="W230" s="113">
        <f t="shared" si="224"/>
        <v>0</v>
      </c>
      <c r="X230" s="113">
        <f t="shared" si="224"/>
        <v>0</v>
      </c>
      <c r="Y230" s="113">
        <f t="shared" si="224"/>
        <v>0</v>
      </c>
      <c r="Z230" s="113">
        <f t="shared" si="224"/>
        <v>0</v>
      </c>
      <c r="AA230" s="113">
        <f t="shared" si="224"/>
        <v>0</v>
      </c>
      <c r="AB230" s="113">
        <f>SUM(F230:AA230)</f>
        <v>709996.3</v>
      </c>
      <c r="AC230" s="87" t="s">
        <v>11</v>
      </c>
      <c r="AD230" s="32"/>
      <c r="AE230" s="91">
        <f t="shared" si="198"/>
        <v>709996.3</v>
      </c>
      <c r="AF230" s="62">
        <f t="shared" si="199"/>
        <v>0</v>
      </c>
    </row>
    <row r="231" spans="2:32" s="46" customFormat="1" ht="36" customHeight="1" x14ac:dyDescent="0.25">
      <c r="B231" s="124"/>
      <c r="C231" s="127"/>
      <c r="D231" s="124"/>
      <c r="E231" s="122"/>
      <c r="F231" s="110">
        <f>F236+F241</f>
        <v>0</v>
      </c>
      <c r="G231" s="110">
        <f t="shared" ref="G231:AA231" si="225">G236+G241</f>
        <v>0</v>
      </c>
      <c r="H231" s="110">
        <f t="shared" si="225"/>
        <v>0</v>
      </c>
      <c r="I231" s="110">
        <f t="shared" si="225"/>
        <v>0</v>
      </c>
      <c r="J231" s="110">
        <f t="shared" si="225"/>
        <v>0</v>
      </c>
      <c r="K231" s="110">
        <f t="shared" si="225"/>
        <v>0</v>
      </c>
      <c r="L231" s="110">
        <f t="shared" si="225"/>
        <v>0</v>
      </c>
      <c r="M231" s="110">
        <f t="shared" si="225"/>
        <v>0</v>
      </c>
      <c r="N231" s="110">
        <f t="shared" si="225"/>
        <v>0</v>
      </c>
      <c r="O231" s="110">
        <f t="shared" si="225"/>
        <v>0</v>
      </c>
      <c r="P231" s="113">
        <f t="shared" si="225"/>
        <v>0</v>
      </c>
      <c r="Q231" s="113">
        <f t="shared" si="225"/>
        <v>212010.7</v>
      </c>
      <c r="R231" s="113">
        <f t="shared" si="225"/>
        <v>258581.8</v>
      </c>
      <c r="S231" s="113">
        <f t="shared" si="225"/>
        <v>381403.1</v>
      </c>
      <c r="T231" s="113">
        <f t="shared" si="225"/>
        <v>0</v>
      </c>
      <c r="U231" s="113">
        <f t="shared" si="225"/>
        <v>0</v>
      </c>
      <c r="V231" s="113">
        <f t="shared" si="225"/>
        <v>0</v>
      </c>
      <c r="W231" s="113">
        <f t="shared" si="225"/>
        <v>0</v>
      </c>
      <c r="X231" s="113">
        <f t="shared" si="225"/>
        <v>0</v>
      </c>
      <c r="Y231" s="113">
        <f t="shared" si="225"/>
        <v>0</v>
      </c>
      <c r="Z231" s="113">
        <f t="shared" si="225"/>
        <v>0</v>
      </c>
      <c r="AA231" s="113">
        <f t="shared" si="225"/>
        <v>0</v>
      </c>
      <c r="AB231" s="113">
        <f>SUM(F231:AA231)</f>
        <v>851995.6</v>
      </c>
      <c r="AC231" s="87" t="s">
        <v>293</v>
      </c>
      <c r="AD231" s="32"/>
      <c r="AE231" s="91">
        <f t="shared" si="198"/>
        <v>851995.6</v>
      </c>
      <c r="AF231" s="62">
        <f t="shared" si="199"/>
        <v>0</v>
      </c>
    </row>
    <row r="232" spans="2:32" s="46" customFormat="1" ht="36" customHeight="1" x14ac:dyDescent="0.25">
      <c r="B232" s="124"/>
      <c r="C232" s="127"/>
      <c r="D232" s="124"/>
      <c r="E232" s="122"/>
      <c r="F232" s="110">
        <f>F237+F242</f>
        <v>0</v>
      </c>
      <c r="G232" s="110">
        <f t="shared" ref="G232:AA232" si="226">G237+G242</f>
        <v>0</v>
      </c>
      <c r="H232" s="110">
        <f t="shared" si="226"/>
        <v>0</v>
      </c>
      <c r="I232" s="110">
        <f t="shared" si="226"/>
        <v>0</v>
      </c>
      <c r="J232" s="110">
        <f t="shared" si="226"/>
        <v>0</v>
      </c>
      <c r="K232" s="110">
        <f t="shared" si="226"/>
        <v>0</v>
      </c>
      <c r="L232" s="110">
        <f t="shared" si="226"/>
        <v>4045</v>
      </c>
      <c r="M232" s="110">
        <f t="shared" si="226"/>
        <v>0</v>
      </c>
      <c r="N232" s="110">
        <f t="shared" si="226"/>
        <v>0</v>
      </c>
      <c r="O232" s="110">
        <f t="shared" si="226"/>
        <v>0</v>
      </c>
      <c r="P232" s="113">
        <f t="shared" si="226"/>
        <v>0</v>
      </c>
      <c r="Q232" s="113">
        <f t="shared" si="226"/>
        <v>53002.7</v>
      </c>
      <c r="R232" s="113">
        <f t="shared" si="226"/>
        <v>64645.4</v>
      </c>
      <c r="S232" s="113">
        <f t="shared" si="226"/>
        <v>95350.8</v>
      </c>
      <c r="T232" s="113">
        <f t="shared" si="226"/>
        <v>95350.8</v>
      </c>
      <c r="U232" s="113">
        <f t="shared" si="226"/>
        <v>95350.8</v>
      </c>
      <c r="V232" s="113">
        <f t="shared" si="226"/>
        <v>95350.8</v>
      </c>
      <c r="W232" s="113">
        <f t="shared" si="226"/>
        <v>95350.8</v>
      </c>
      <c r="X232" s="113">
        <f t="shared" si="226"/>
        <v>95350.8</v>
      </c>
      <c r="Y232" s="113">
        <f t="shared" si="226"/>
        <v>95350.8</v>
      </c>
      <c r="Z232" s="113">
        <f t="shared" si="226"/>
        <v>95350.8</v>
      </c>
      <c r="AA232" s="113">
        <f t="shared" si="226"/>
        <v>95350.8</v>
      </c>
      <c r="AB232" s="113">
        <f t="shared" ref="AB232:AB233" si="227">SUM(F232:AA232)</f>
        <v>979850.30000000016</v>
      </c>
      <c r="AC232" s="87" t="s">
        <v>13</v>
      </c>
      <c r="AD232" s="32"/>
      <c r="AE232" s="91">
        <f t="shared" si="198"/>
        <v>407745.5</v>
      </c>
      <c r="AF232" s="62">
        <f t="shared" si="199"/>
        <v>572104.80000000016</v>
      </c>
    </row>
    <row r="233" spans="2:32" s="46" customFormat="1" ht="36" customHeight="1" x14ac:dyDescent="0.25">
      <c r="B233" s="124"/>
      <c r="C233" s="127"/>
      <c r="D233" s="124"/>
      <c r="E233" s="122"/>
      <c r="F233" s="114">
        <f>F238+F243</f>
        <v>50485</v>
      </c>
      <c r="G233" s="114">
        <f t="shared" ref="G233:AA233" si="228">G238+G243</f>
        <v>33660.6</v>
      </c>
      <c r="H233" s="114">
        <f t="shared" si="228"/>
        <v>31650</v>
      </c>
      <c r="I233" s="114">
        <f t="shared" si="228"/>
        <v>25000</v>
      </c>
      <c r="J233" s="114">
        <f t="shared" si="228"/>
        <v>30600</v>
      </c>
      <c r="K233" s="114">
        <f t="shared" si="228"/>
        <v>47100</v>
      </c>
      <c r="L233" s="114">
        <f t="shared" si="228"/>
        <v>199100</v>
      </c>
      <c r="M233" s="114">
        <f t="shared" si="228"/>
        <v>3500</v>
      </c>
      <c r="N233" s="114">
        <f t="shared" si="228"/>
        <v>97000</v>
      </c>
      <c r="O233" s="114">
        <f t="shared" si="228"/>
        <v>109711.6</v>
      </c>
      <c r="P233" s="113">
        <f t="shared" si="228"/>
        <v>107800</v>
      </c>
      <c r="Q233" s="113">
        <f t="shared" si="228"/>
        <v>85304.9</v>
      </c>
      <c r="R233" s="113">
        <f t="shared" si="228"/>
        <v>88717.1</v>
      </c>
      <c r="S233" s="113">
        <f t="shared" si="228"/>
        <v>55359.5</v>
      </c>
      <c r="T233" s="113">
        <f t="shared" si="228"/>
        <v>43521.7</v>
      </c>
      <c r="U233" s="113">
        <f t="shared" si="228"/>
        <v>19958.900000000001</v>
      </c>
      <c r="V233" s="113">
        <f t="shared" si="228"/>
        <v>20757.3</v>
      </c>
      <c r="W233" s="113">
        <f t="shared" si="228"/>
        <v>21587.5</v>
      </c>
      <c r="X233" s="113">
        <f t="shared" si="228"/>
        <v>22451.1</v>
      </c>
      <c r="Y233" s="113">
        <f t="shared" si="228"/>
        <v>23349.1</v>
      </c>
      <c r="Z233" s="113">
        <f t="shared" si="228"/>
        <v>24283.1</v>
      </c>
      <c r="AA233" s="113">
        <f t="shared" si="228"/>
        <v>25254.400000000001</v>
      </c>
      <c r="AB233" s="113">
        <f t="shared" si="227"/>
        <v>1166151.8</v>
      </c>
      <c r="AC233" s="87" t="s">
        <v>14</v>
      </c>
      <c r="AD233" s="32"/>
      <c r="AE233" s="91">
        <f t="shared" si="198"/>
        <v>1028469.2999999999</v>
      </c>
      <c r="AF233" s="62">
        <f t="shared" si="199"/>
        <v>137682.50000000012</v>
      </c>
    </row>
    <row r="234" spans="2:32" s="46" customFormat="1" ht="36" customHeight="1" x14ac:dyDescent="0.25">
      <c r="B234" s="124"/>
      <c r="C234" s="127"/>
      <c r="D234" s="122" t="s">
        <v>244</v>
      </c>
      <c r="E234" s="122" t="s">
        <v>24</v>
      </c>
      <c r="F234" s="110">
        <f>F235+F236+F237+F238</f>
        <v>50485</v>
      </c>
      <c r="G234" s="110">
        <f t="shared" ref="G234:AA234" si="229">G235+G236+G237+G238</f>
        <v>33660.6</v>
      </c>
      <c r="H234" s="110">
        <f t="shared" si="229"/>
        <v>31650</v>
      </c>
      <c r="I234" s="110">
        <f t="shared" si="229"/>
        <v>25000</v>
      </c>
      <c r="J234" s="110">
        <f t="shared" si="229"/>
        <v>30600</v>
      </c>
      <c r="K234" s="110">
        <f t="shared" si="229"/>
        <v>47100</v>
      </c>
      <c r="L234" s="110">
        <f t="shared" si="229"/>
        <v>203145</v>
      </c>
      <c r="M234" s="110">
        <f t="shared" si="229"/>
        <v>3500</v>
      </c>
      <c r="N234" s="110">
        <f t="shared" si="229"/>
        <v>97000</v>
      </c>
      <c r="O234" s="110">
        <f t="shared" si="229"/>
        <v>0</v>
      </c>
      <c r="P234" s="113">
        <f t="shared" si="229"/>
        <v>0</v>
      </c>
      <c r="Q234" s="113">
        <f t="shared" si="229"/>
        <v>0</v>
      </c>
      <c r="R234" s="113">
        <f t="shared" si="229"/>
        <v>0</v>
      </c>
      <c r="S234" s="113">
        <f t="shared" si="229"/>
        <v>0</v>
      </c>
      <c r="T234" s="113">
        <f t="shared" si="229"/>
        <v>0</v>
      </c>
      <c r="U234" s="113">
        <f t="shared" si="229"/>
        <v>0</v>
      </c>
      <c r="V234" s="113">
        <f t="shared" si="229"/>
        <v>0</v>
      </c>
      <c r="W234" s="113">
        <f t="shared" si="229"/>
        <v>0</v>
      </c>
      <c r="X234" s="113">
        <f t="shared" si="229"/>
        <v>0</v>
      </c>
      <c r="Y234" s="113">
        <f t="shared" si="229"/>
        <v>0</v>
      </c>
      <c r="Z234" s="113">
        <f t="shared" si="229"/>
        <v>0</v>
      </c>
      <c r="AA234" s="113">
        <f t="shared" si="229"/>
        <v>0</v>
      </c>
      <c r="AB234" s="113">
        <f>AB235+AB236+AB237+AB238</f>
        <v>522140.6</v>
      </c>
      <c r="AC234" s="87" t="s">
        <v>10</v>
      </c>
      <c r="AD234" s="32" t="s">
        <v>202</v>
      </c>
      <c r="AE234" s="91">
        <f t="shared" si="198"/>
        <v>522140.6</v>
      </c>
      <c r="AF234" s="62">
        <f t="shared" si="199"/>
        <v>0</v>
      </c>
    </row>
    <row r="235" spans="2:32" s="46" customFormat="1" ht="36" customHeight="1" x14ac:dyDescent="0.25">
      <c r="B235" s="124"/>
      <c r="C235" s="127"/>
      <c r="D235" s="122"/>
      <c r="E235" s="122"/>
      <c r="F235" s="110">
        <v>0</v>
      </c>
      <c r="G235" s="110">
        <v>0</v>
      </c>
      <c r="H235" s="110">
        <v>0</v>
      </c>
      <c r="I235" s="110">
        <v>0</v>
      </c>
      <c r="J235" s="110">
        <v>0</v>
      </c>
      <c r="K235" s="110">
        <v>0</v>
      </c>
      <c r="L235" s="110">
        <v>0</v>
      </c>
      <c r="M235" s="110">
        <v>0</v>
      </c>
      <c r="N235" s="110">
        <v>0</v>
      </c>
      <c r="O235" s="110">
        <v>0</v>
      </c>
      <c r="P235" s="113">
        <v>0</v>
      </c>
      <c r="Q235" s="113">
        <v>0</v>
      </c>
      <c r="R235" s="113">
        <v>0</v>
      </c>
      <c r="S235" s="113">
        <v>0</v>
      </c>
      <c r="T235" s="113">
        <v>0</v>
      </c>
      <c r="U235" s="113">
        <v>0</v>
      </c>
      <c r="V235" s="113">
        <v>0</v>
      </c>
      <c r="W235" s="113">
        <v>0</v>
      </c>
      <c r="X235" s="113">
        <v>0</v>
      </c>
      <c r="Y235" s="113">
        <v>0</v>
      </c>
      <c r="Z235" s="113">
        <v>0</v>
      </c>
      <c r="AA235" s="113">
        <v>0</v>
      </c>
      <c r="AB235" s="113">
        <f>SUM(F235:AA235)</f>
        <v>0</v>
      </c>
      <c r="AC235" s="87" t="s">
        <v>11</v>
      </c>
      <c r="AD235" s="32"/>
      <c r="AE235" s="91">
        <f t="shared" si="198"/>
        <v>0</v>
      </c>
      <c r="AF235" s="62">
        <f t="shared" si="199"/>
        <v>0</v>
      </c>
    </row>
    <row r="236" spans="2:32" s="46" customFormat="1" ht="36" customHeight="1" x14ac:dyDescent="0.25">
      <c r="B236" s="124"/>
      <c r="C236" s="127"/>
      <c r="D236" s="122"/>
      <c r="E236" s="122"/>
      <c r="F236" s="110">
        <v>0</v>
      </c>
      <c r="G236" s="110">
        <v>0</v>
      </c>
      <c r="H236" s="110">
        <v>0</v>
      </c>
      <c r="I236" s="110">
        <v>0</v>
      </c>
      <c r="J236" s="110">
        <v>0</v>
      </c>
      <c r="K236" s="110">
        <v>0</v>
      </c>
      <c r="L236" s="110">
        <v>0</v>
      </c>
      <c r="M236" s="110">
        <v>0</v>
      </c>
      <c r="N236" s="110">
        <v>0</v>
      </c>
      <c r="O236" s="110">
        <v>0</v>
      </c>
      <c r="P236" s="113">
        <v>0</v>
      </c>
      <c r="Q236" s="113">
        <v>0</v>
      </c>
      <c r="R236" s="113">
        <v>0</v>
      </c>
      <c r="S236" s="113">
        <v>0</v>
      </c>
      <c r="T236" s="113">
        <v>0</v>
      </c>
      <c r="U236" s="113">
        <v>0</v>
      </c>
      <c r="V236" s="113">
        <v>0</v>
      </c>
      <c r="W236" s="113">
        <v>0</v>
      </c>
      <c r="X236" s="113">
        <v>0</v>
      </c>
      <c r="Y236" s="113">
        <v>0</v>
      </c>
      <c r="Z236" s="113">
        <v>0</v>
      </c>
      <c r="AA236" s="113">
        <v>0</v>
      </c>
      <c r="AB236" s="113">
        <f t="shared" ref="AB236:AB238" si="230">SUM(F236:AA236)</f>
        <v>0</v>
      </c>
      <c r="AC236" s="87" t="s">
        <v>12</v>
      </c>
      <c r="AD236" s="32"/>
      <c r="AE236" s="91">
        <f t="shared" si="198"/>
        <v>0</v>
      </c>
      <c r="AF236" s="62">
        <f t="shared" si="199"/>
        <v>0</v>
      </c>
    </row>
    <row r="237" spans="2:32" s="46" customFormat="1" ht="36" customHeight="1" x14ac:dyDescent="0.25">
      <c r="B237" s="124"/>
      <c r="C237" s="127"/>
      <c r="D237" s="122"/>
      <c r="E237" s="122"/>
      <c r="F237" s="110">
        <v>0</v>
      </c>
      <c r="G237" s="110">
        <v>0</v>
      </c>
      <c r="H237" s="110">
        <v>0</v>
      </c>
      <c r="I237" s="110">
        <v>0</v>
      </c>
      <c r="J237" s="110">
        <v>0</v>
      </c>
      <c r="K237" s="110">
        <v>0</v>
      </c>
      <c r="L237" s="110">
        <v>4045</v>
      </c>
      <c r="M237" s="110">
        <v>0</v>
      </c>
      <c r="N237" s="110">
        <v>0</v>
      </c>
      <c r="O237" s="110">
        <v>0</v>
      </c>
      <c r="P237" s="113">
        <v>0</v>
      </c>
      <c r="Q237" s="113">
        <v>0</v>
      </c>
      <c r="R237" s="113">
        <v>0</v>
      </c>
      <c r="S237" s="113">
        <v>0</v>
      </c>
      <c r="T237" s="113">
        <v>0</v>
      </c>
      <c r="U237" s="113">
        <v>0</v>
      </c>
      <c r="V237" s="113">
        <v>0</v>
      </c>
      <c r="W237" s="113">
        <v>0</v>
      </c>
      <c r="X237" s="113">
        <v>0</v>
      </c>
      <c r="Y237" s="113">
        <v>0</v>
      </c>
      <c r="Z237" s="113">
        <v>0</v>
      </c>
      <c r="AA237" s="113">
        <v>0</v>
      </c>
      <c r="AB237" s="113">
        <f t="shared" si="230"/>
        <v>4045</v>
      </c>
      <c r="AC237" s="87" t="s">
        <v>13</v>
      </c>
      <c r="AD237" s="32"/>
      <c r="AE237" s="91">
        <f t="shared" si="198"/>
        <v>4045</v>
      </c>
      <c r="AF237" s="62">
        <f t="shared" si="199"/>
        <v>0</v>
      </c>
    </row>
    <row r="238" spans="2:32" s="46" customFormat="1" ht="36" customHeight="1" x14ac:dyDescent="0.25">
      <c r="B238" s="124"/>
      <c r="C238" s="127"/>
      <c r="D238" s="122"/>
      <c r="E238" s="122"/>
      <c r="F238" s="110">
        <v>50485</v>
      </c>
      <c r="G238" s="110">
        <v>33660.6</v>
      </c>
      <c r="H238" s="110">
        <v>31650</v>
      </c>
      <c r="I238" s="110">
        <v>25000</v>
      </c>
      <c r="J238" s="110">
        <v>30600</v>
      </c>
      <c r="K238" s="110">
        <v>47100</v>
      </c>
      <c r="L238" s="110">
        <v>199100</v>
      </c>
      <c r="M238" s="110">
        <v>3500</v>
      </c>
      <c r="N238" s="110">
        <v>97000</v>
      </c>
      <c r="O238" s="110">
        <v>0</v>
      </c>
      <c r="P238" s="113">
        <v>0</v>
      </c>
      <c r="Q238" s="113">
        <v>0</v>
      </c>
      <c r="R238" s="113">
        <v>0</v>
      </c>
      <c r="S238" s="113">
        <v>0</v>
      </c>
      <c r="T238" s="113">
        <v>0</v>
      </c>
      <c r="U238" s="113">
        <v>0</v>
      </c>
      <c r="V238" s="113">
        <v>0</v>
      </c>
      <c r="W238" s="113">
        <v>0</v>
      </c>
      <c r="X238" s="113">
        <v>0</v>
      </c>
      <c r="Y238" s="113">
        <v>0</v>
      </c>
      <c r="Z238" s="113">
        <v>0</v>
      </c>
      <c r="AA238" s="113">
        <v>0</v>
      </c>
      <c r="AB238" s="113">
        <f t="shared" si="230"/>
        <v>518095.6</v>
      </c>
      <c r="AC238" s="87" t="s">
        <v>14</v>
      </c>
      <c r="AD238" s="32"/>
      <c r="AE238" s="91">
        <f t="shared" si="198"/>
        <v>518095.6</v>
      </c>
      <c r="AF238" s="62">
        <f t="shared" si="199"/>
        <v>0</v>
      </c>
    </row>
    <row r="239" spans="2:32" s="46" customFormat="1" ht="36" customHeight="1" x14ac:dyDescent="0.25">
      <c r="B239" s="124"/>
      <c r="C239" s="127"/>
      <c r="D239" s="129" t="s">
        <v>350</v>
      </c>
      <c r="E239" s="122" t="s">
        <v>216</v>
      </c>
      <c r="F239" s="110">
        <f>F240+F241+F242+F243</f>
        <v>0</v>
      </c>
      <c r="G239" s="110">
        <f t="shared" ref="G239:AA239" si="231">G240+G241+G242+G243</f>
        <v>0</v>
      </c>
      <c r="H239" s="110">
        <f t="shared" si="231"/>
        <v>0</v>
      </c>
      <c r="I239" s="110">
        <f t="shared" si="231"/>
        <v>0</v>
      </c>
      <c r="J239" s="110">
        <f t="shared" si="231"/>
        <v>0</v>
      </c>
      <c r="K239" s="110">
        <f t="shared" si="231"/>
        <v>0</v>
      </c>
      <c r="L239" s="110">
        <f t="shared" si="231"/>
        <v>0</v>
      </c>
      <c r="M239" s="110">
        <f t="shared" si="231"/>
        <v>0</v>
      </c>
      <c r="N239" s="110">
        <f t="shared" si="231"/>
        <v>0</v>
      </c>
      <c r="O239" s="110">
        <f t="shared" si="231"/>
        <v>109711.6</v>
      </c>
      <c r="P239" s="113">
        <f t="shared" si="231"/>
        <v>107800</v>
      </c>
      <c r="Q239" s="113">
        <f>Q240+Q241+Q242+Q243</f>
        <v>526993.9</v>
      </c>
      <c r="R239" s="113">
        <f t="shared" si="231"/>
        <v>627429.1</v>
      </c>
      <c r="S239" s="113">
        <f t="shared" si="231"/>
        <v>849949.3</v>
      </c>
      <c r="T239" s="113">
        <f t="shared" si="231"/>
        <v>138872.5</v>
      </c>
      <c r="U239" s="113">
        <f t="shared" si="231"/>
        <v>115309.70000000001</v>
      </c>
      <c r="V239" s="113">
        <f t="shared" si="231"/>
        <v>116108.1</v>
      </c>
      <c r="W239" s="113">
        <f t="shared" si="231"/>
        <v>116938.3</v>
      </c>
      <c r="X239" s="113">
        <f t="shared" si="231"/>
        <v>117801.9</v>
      </c>
      <c r="Y239" s="113">
        <f t="shared" si="231"/>
        <v>118699.9</v>
      </c>
      <c r="Z239" s="113">
        <f t="shared" si="231"/>
        <v>119633.9</v>
      </c>
      <c r="AA239" s="113">
        <f t="shared" si="231"/>
        <v>120605.20000000001</v>
      </c>
      <c r="AB239" s="113">
        <f>AB240+AB241+AB242+AB243</f>
        <v>3185853.4000000004</v>
      </c>
      <c r="AC239" s="87" t="s">
        <v>10</v>
      </c>
      <c r="AD239" s="32" t="s">
        <v>202</v>
      </c>
      <c r="AE239" s="91">
        <f t="shared" si="198"/>
        <v>2476066.1000000006</v>
      </c>
      <c r="AF239" s="62">
        <f t="shared" si="199"/>
        <v>709787.29999999981</v>
      </c>
    </row>
    <row r="240" spans="2:32" s="46" customFormat="1" ht="36" customHeight="1" x14ac:dyDescent="0.25">
      <c r="B240" s="124"/>
      <c r="C240" s="127"/>
      <c r="D240" s="124"/>
      <c r="E240" s="122"/>
      <c r="F240" s="110">
        <v>0</v>
      </c>
      <c r="G240" s="110">
        <v>0</v>
      </c>
      <c r="H240" s="110">
        <v>0</v>
      </c>
      <c r="I240" s="110">
        <v>0</v>
      </c>
      <c r="J240" s="110">
        <v>0</v>
      </c>
      <c r="K240" s="110">
        <v>0</v>
      </c>
      <c r="L240" s="110">
        <v>0</v>
      </c>
      <c r="M240" s="110">
        <v>0</v>
      </c>
      <c r="N240" s="110">
        <v>0</v>
      </c>
      <c r="O240" s="110">
        <v>0</v>
      </c>
      <c r="P240" s="113">
        <v>0</v>
      </c>
      <c r="Q240" s="113">
        <v>176675.6</v>
      </c>
      <c r="R240" s="113">
        <v>215484.79999999999</v>
      </c>
      <c r="S240" s="113">
        <v>317835.90000000002</v>
      </c>
      <c r="T240" s="113">
        <v>0</v>
      </c>
      <c r="U240" s="113">
        <v>0</v>
      </c>
      <c r="V240" s="113">
        <v>0</v>
      </c>
      <c r="W240" s="113">
        <v>0</v>
      </c>
      <c r="X240" s="113">
        <v>0</v>
      </c>
      <c r="Y240" s="113">
        <v>0</v>
      </c>
      <c r="Z240" s="113">
        <v>0</v>
      </c>
      <c r="AA240" s="113">
        <v>0</v>
      </c>
      <c r="AB240" s="113">
        <f>SUM(F240:AA240)</f>
        <v>709996.3</v>
      </c>
      <c r="AC240" s="87" t="s">
        <v>11</v>
      </c>
      <c r="AD240" s="32"/>
      <c r="AE240" s="91">
        <f t="shared" si="198"/>
        <v>709996.3</v>
      </c>
      <c r="AF240" s="62">
        <f t="shared" si="199"/>
        <v>0</v>
      </c>
    </row>
    <row r="241" spans="2:43" s="46" customFormat="1" ht="36" customHeight="1" x14ac:dyDescent="0.25">
      <c r="B241" s="124"/>
      <c r="C241" s="127"/>
      <c r="D241" s="124"/>
      <c r="E241" s="122"/>
      <c r="F241" s="110">
        <v>0</v>
      </c>
      <c r="G241" s="110">
        <v>0</v>
      </c>
      <c r="H241" s="110">
        <v>0</v>
      </c>
      <c r="I241" s="110">
        <v>0</v>
      </c>
      <c r="J241" s="110">
        <v>0</v>
      </c>
      <c r="K241" s="110">
        <v>0</v>
      </c>
      <c r="L241" s="110">
        <v>0</v>
      </c>
      <c r="M241" s="110">
        <v>0</v>
      </c>
      <c r="N241" s="110">
        <v>0</v>
      </c>
      <c r="O241" s="110">
        <v>0</v>
      </c>
      <c r="P241" s="113">
        <v>0</v>
      </c>
      <c r="Q241" s="113">
        <v>212010.7</v>
      </c>
      <c r="R241" s="113">
        <v>258581.8</v>
      </c>
      <c r="S241" s="113">
        <v>381403.1</v>
      </c>
      <c r="T241" s="113">
        <v>0</v>
      </c>
      <c r="U241" s="113">
        <v>0</v>
      </c>
      <c r="V241" s="113">
        <v>0</v>
      </c>
      <c r="W241" s="113">
        <v>0</v>
      </c>
      <c r="X241" s="113">
        <v>0</v>
      </c>
      <c r="Y241" s="113">
        <v>0</v>
      </c>
      <c r="Z241" s="113">
        <v>0</v>
      </c>
      <c r="AA241" s="113">
        <v>0</v>
      </c>
      <c r="AB241" s="113">
        <f t="shared" ref="AB241:AB243" si="232">SUM(F241:AA241)</f>
        <v>851995.6</v>
      </c>
      <c r="AC241" s="87" t="s">
        <v>293</v>
      </c>
      <c r="AD241" s="32"/>
      <c r="AE241" s="91">
        <f t="shared" si="198"/>
        <v>851995.6</v>
      </c>
      <c r="AF241" s="62">
        <f t="shared" si="199"/>
        <v>0</v>
      </c>
    </row>
    <row r="242" spans="2:43" s="46" customFormat="1" ht="36" customHeight="1" x14ac:dyDescent="0.25">
      <c r="B242" s="124"/>
      <c r="C242" s="127"/>
      <c r="D242" s="124"/>
      <c r="E242" s="122"/>
      <c r="F242" s="110">
        <v>0</v>
      </c>
      <c r="G242" s="110">
        <v>0</v>
      </c>
      <c r="H242" s="110">
        <v>0</v>
      </c>
      <c r="I242" s="110">
        <v>0</v>
      </c>
      <c r="J242" s="110">
        <v>0</v>
      </c>
      <c r="K242" s="110">
        <v>0</v>
      </c>
      <c r="L242" s="110">
        <v>0</v>
      </c>
      <c r="M242" s="110">
        <v>0</v>
      </c>
      <c r="N242" s="110">
        <v>0</v>
      </c>
      <c r="O242" s="110">
        <v>0</v>
      </c>
      <c r="P242" s="113">
        <v>0</v>
      </c>
      <c r="Q242" s="113">
        <v>53002.7</v>
      </c>
      <c r="R242" s="113">
        <v>64645.4</v>
      </c>
      <c r="S242" s="113">
        <v>95350.8</v>
      </c>
      <c r="T242" s="113">
        <v>95350.8</v>
      </c>
      <c r="U242" s="113">
        <v>95350.8</v>
      </c>
      <c r="V242" s="113">
        <v>95350.8</v>
      </c>
      <c r="W242" s="113">
        <v>95350.8</v>
      </c>
      <c r="X242" s="113">
        <v>95350.8</v>
      </c>
      <c r="Y242" s="113">
        <v>95350.8</v>
      </c>
      <c r="Z242" s="113">
        <v>95350.8</v>
      </c>
      <c r="AA242" s="113">
        <v>95350.8</v>
      </c>
      <c r="AB242" s="113">
        <f t="shared" si="232"/>
        <v>975805.30000000016</v>
      </c>
      <c r="AC242" s="87" t="s">
        <v>13</v>
      </c>
      <c r="AD242" s="32"/>
      <c r="AE242" s="91">
        <f t="shared" si="198"/>
        <v>403700.5</v>
      </c>
      <c r="AF242" s="62">
        <f t="shared" si="199"/>
        <v>572104.80000000016</v>
      </c>
      <c r="AK242" s="135" t="s">
        <v>328</v>
      </c>
      <c r="AL242" s="136"/>
      <c r="AM242" s="135" t="s">
        <v>327</v>
      </c>
      <c r="AN242" s="136"/>
      <c r="AO242" s="137" t="s">
        <v>329</v>
      </c>
      <c r="AP242" s="138"/>
      <c r="AQ242" s="139" t="s">
        <v>331</v>
      </c>
    </row>
    <row r="243" spans="2:43" s="46" customFormat="1" ht="36" customHeight="1" x14ac:dyDescent="0.25">
      <c r="B243" s="125"/>
      <c r="C243" s="128"/>
      <c r="D243" s="125"/>
      <c r="E243" s="122"/>
      <c r="F243" s="110">
        <v>0</v>
      </c>
      <c r="G243" s="110">
        <v>0</v>
      </c>
      <c r="H243" s="110">
        <v>0</v>
      </c>
      <c r="I243" s="110">
        <v>0</v>
      </c>
      <c r="J243" s="110">
        <v>0</v>
      </c>
      <c r="K243" s="110">
        <v>0</v>
      </c>
      <c r="L243" s="110">
        <v>0</v>
      </c>
      <c r="M243" s="110">
        <v>0</v>
      </c>
      <c r="N243" s="110">
        <v>0</v>
      </c>
      <c r="O243" s="110">
        <v>109711.6</v>
      </c>
      <c r="P243" s="113">
        <v>107800</v>
      </c>
      <c r="Q243" s="113">
        <v>85304.9</v>
      </c>
      <c r="R243" s="113">
        <v>88717.1</v>
      </c>
      <c r="S243" s="113">
        <v>55359.5</v>
      </c>
      <c r="T243" s="113">
        <v>43521.7</v>
      </c>
      <c r="U243" s="113">
        <v>19958.900000000001</v>
      </c>
      <c r="V243" s="113">
        <v>20757.3</v>
      </c>
      <c r="W243" s="113">
        <v>21587.5</v>
      </c>
      <c r="X243" s="113">
        <v>22451.1</v>
      </c>
      <c r="Y243" s="113">
        <v>23349.1</v>
      </c>
      <c r="Z243" s="113">
        <v>24283.1</v>
      </c>
      <c r="AA243" s="113">
        <v>25254.400000000001</v>
      </c>
      <c r="AB243" s="113">
        <f t="shared" si="232"/>
        <v>648056.19999999995</v>
      </c>
      <c r="AC243" s="87" t="s">
        <v>14</v>
      </c>
      <c r="AD243" s="32"/>
      <c r="AE243" s="91">
        <f t="shared" si="198"/>
        <v>510373.7</v>
      </c>
      <c r="AF243" s="62">
        <f t="shared" si="199"/>
        <v>137682.49999999994</v>
      </c>
      <c r="AG243" s="46" t="s">
        <v>325</v>
      </c>
      <c r="AK243" s="94" t="s">
        <v>330</v>
      </c>
      <c r="AL243" s="94" t="s">
        <v>326</v>
      </c>
      <c r="AM243" s="94" t="s">
        <v>330</v>
      </c>
      <c r="AN243" s="94" t="s">
        <v>326</v>
      </c>
      <c r="AO243" s="94" t="s">
        <v>330</v>
      </c>
      <c r="AP243" s="94" t="s">
        <v>326</v>
      </c>
      <c r="AQ243" s="140"/>
    </row>
    <row r="244" spans="2:43" s="46" customFormat="1" ht="36" customHeight="1" x14ac:dyDescent="0.25">
      <c r="B244" s="122" t="s">
        <v>256</v>
      </c>
      <c r="C244" s="131" t="s">
        <v>25</v>
      </c>
      <c r="D244" s="122" t="s">
        <v>321</v>
      </c>
      <c r="E244" s="122" t="s">
        <v>212</v>
      </c>
      <c r="F244" s="110">
        <f>F245+F246+F247+F248</f>
        <v>0</v>
      </c>
      <c r="G244" s="110">
        <f t="shared" ref="G244:L244" si="233">G245+G246+G247+G248</f>
        <v>0</v>
      </c>
      <c r="H244" s="110">
        <f t="shared" si="233"/>
        <v>500</v>
      </c>
      <c r="I244" s="110">
        <f t="shared" si="233"/>
        <v>250</v>
      </c>
      <c r="J244" s="110">
        <f t="shared" si="233"/>
        <v>246.7</v>
      </c>
      <c r="K244" s="110">
        <f t="shared" si="233"/>
        <v>0</v>
      </c>
      <c r="L244" s="110">
        <f t="shared" si="233"/>
        <v>250</v>
      </c>
      <c r="M244" s="110">
        <f>M245+M246+M247+M248</f>
        <v>525</v>
      </c>
      <c r="N244" s="110">
        <f t="shared" ref="N244:AA244" si="234">N245+N246+N247+N248</f>
        <v>947.5</v>
      </c>
      <c r="O244" s="110">
        <f t="shared" si="234"/>
        <v>1006.6</v>
      </c>
      <c r="P244" s="113">
        <f t="shared" si="234"/>
        <v>1246.0999999999999</v>
      </c>
      <c r="Q244" s="113">
        <f t="shared" si="234"/>
        <v>0</v>
      </c>
      <c r="R244" s="113">
        <f t="shared" si="234"/>
        <v>0</v>
      </c>
      <c r="S244" s="113">
        <f t="shared" si="234"/>
        <v>0</v>
      </c>
      <c r="T244" s="113">
        <f t="shared" si="234"/>
        <v>0</v>
      </c>
      <c r="U244" s="113">
        <f t="shared" si="234"/>
        <v>0</v>
      </c>
      <c r="V244" s="113">
        <f t="shared" si="234"/>
        <v>0</v>
      </c>
      <c r="W244" s="113">
        <f t="shared" si="234"/>
        <v>0</v>
      </c>
      <c r="X244" s="113">
        <f t="shared" si="234"/>
        <v>0</v>
      </c>
      <c r="Y244" s="113">
        <f t="shared" si="234"/>
        <v>0</v>
      </c>
      <c r="Z244" s="113">
        <f t="shared" si="234"/>
        <v>0</v>
      </c>
      <c r="AA244" s="113">
        <f t="shared" si="234"/>
        <v>0</v>
      </c>
      <c r="AB244" s="113">
        <f>AB245+AB246+AB247+AB248</f>
        <v>4971.8999999999996</v>
      </c>
      <c r="AC244" s="87" t="s">
        <v>10</v>
      </c>
      <c r="AD244" s="32" t="s">
        <v>201</v>
      </c>
      <c r="AE244" s="91">
        <f t="shared" si="198"/>
        <v>4971.8999999999996</v>
      </c>
      <c r="AF244" s="62">
        <f t="shared" si="199"/>
        <v>0</v>
      </c>
      <c r="AG244" s="46" t="s">
        <v>333</v>
      </c>
      <c r="AK244" s="93">
        <f>AK248*1.04</f>
        <v>17305.600000000002</v>
      </c>
      <c r="AL244" s="93">
        <f>AK244*1</f>
        <v>17305.600000000002</v>
      </c>
      <c r="AM244" s="93">
        <f>AM248*1.04</f>
        <v>8112</v>
      </c>
      <c r="AN244" s="93">
        <f>AM244*2</f>
        <v>16224</v>
      </c>
      <c r="AO244" s="93">
        <f>AO248*1.04</f>
        <v>4867.2</v>
      </c>
      <c r="AP244" s="92">
        <f>AO244*3</f>
        <v>14601.599999999999</v>
      </c>
      <c r="AQ244" s="93">
        <f>AL244+AN244+AP244</f>
        <v>48131.200000000004</v>
      </c>
    </row>
    <row r="245" spans="2:43" s="46" customFormat="1" ht="36" customHeight="1" x14ac:dyDescent="0.25">
      <c r="B245" s="122"/>
      <c r="C245" s="131"/>
      <c r="D245" s="122"/>
      <c r="E245" s="122"/>
      <c r="F245" s="110">
        <f>F250+F255</f>
        <v>0</v>
      </c>
      <c r="G245" s="110">
        <f t="shared" ref="G245:AA245" si="235">G250+G255</f>
        <v>0</v>
      </c>
      <c r="H245" s="110">
        <f t="shared" si="235"/>
        <v>0</v>
      </c>
      <c r="I245" s="110">
        <f t="shared" si="235"/>
        <v>0</v>
      </c>
      <c r="J245" s="110">
        <f t="shared" si="235"/>
        <v>0</v>
      </c>
      <c r="K245" s="110">
        <f t="shared" si="235"/>
        <v>0</v>
      </c>
      <c r="L245" s="110">
        <f t="shared" si="235"/>
        <v>0</v>
      </c>
      <c r="M245" s="110">
        <f t="shared" si="235"/>
        <v>0</v>
      </c>
      <c r="N245" s="110">
        <f t="shared" si="235"/>
        <v>0</v>
      </c>
      <c r="O245" s="110">
        <f t="shared" si="235"/>
        <v>0</v>
      </c>
      <c r="P245" s="113">
        <f t="shared" si="235"/>
        <v>0</v>
      </c>
      <c r="Q245" s="113">
        <f t="shared" si="235"/>
        <v>0</v>
      </c>
      <c r="R245" s="113">
        <f t="shared" si="235"/>
        <v>0</v>
      </c>
      <c r="S245" s="113">
        <f t="shared" si="235"/>
        <v>0</v>
      </c>
      <c r="T245" s="113">
        <f t="shared" si="235"/>
        <v>0</v>
      </c>
      <c r="U245" s="113">
        <f t="shared" si="235"/>
        <v>0</v>
      </c>
      <c r="V245" s="113">
        <f t="shared" si="235"/>
        <v>0</v>
      </c>
      <c r="W245" s="113">
        <f t="shared" si="235"/>
        <v>0</v>
      </c>
      <c r="X245" s="113">
        <f t="shared" si="235"/>
        <v>0</v>
      </c>
      <c r="Y245" s="113">
        <f t="shared" si="235"/>
        <v>0</v>
      </c>
      <c r="Z245" s="113">
        <f t="shared" si="235"/>
        <v>0</v>
      </c>
      <c r="AA245" s="113">
        <f t="shared" si="235"/>
        <v>0</v>
      </c>
      <c r="AB245" s="113">
        <f>SUM(F245:AA245)</f>
        <v>0</v>
      </c>
      <c r="AC245" s="87" t="s">
        <v>11</v>
      </c>
      <c r="AD245" s="32"/>
      <c r="AE245" s="91">
        <f t="shared" si="198"/>
        <v>0</v>
      </c>
      <c r="AF245" s="62">
        <f t="shared" si="199"/>
        <v>0</v>
      </c>
      <c r="AG245" s="46" t="s">
        <v>334</v>
      </c>
      <c r="AK245" s="93">
        <f>AK244*1.04</f>
        <v>17997.824000000004</v>
      </c>
      <c r="AL245" s="93">
        <f>AK245*1</f>
        <v>17997.824000000004</v>
      </c>
      <c r="AM245" s="93">
        <f>AM244*1.04</f>
        <v>8436.48</v>
      </c>
      <c r="AN245" s="93">
        <f>AM245*2</f>
        <v>16872.96</v>
      </c>
      <c r="AO245" s="93">
        <f>AO244*1.04</f>
        <v>5061.8879999999999</v>
      </c>
      <c r="AP245" s="95">
        <f>AO245*3</f>
        <v>15185.664000000001</v>
      </c>
      <c r="AQ245" s="93">
        <f t="shared" ref="AQ245:AQ248" si="236">AL245+AN245+AP245</f>
        <v>50056.448000000004</v>
      </c>
    </row>
    <row r="246" spans="2:43" s="46" customFormat="1" ht="36" customHeight="1" x14ac:dyDescent="0.25">
      <c r="B246" s="122"/>
      <c r="C246" s="131"/>
      <c r="D246" s="122"/>
      <c r="E246" s="122"/>
      <c r="F246" s="110">
        <f>F251+F256</f>
        <v>0</v>
      </c>
      <c r="G246" s="110">
        <f t="shared" ref="G246:AA246" si="237">G251+G256</f>
        <v>0</v>
      </c>
      <c r="H246" s="110">
        <f t="shared" si="237"/>
        <v>0</v>
      </c>
      <c r="I246" s="110">
        <f t="shared" si="237"/>
        <v>0</v>
      </c>
      <c r="J246" s="110">
        <f t="shared" si="237"/>
        <v>0</v>
      </c>
      <c r="K246" s="110">
        <f t="shared" si="237"/>
        <v>0</v>
      </c>
      <c r="L246" s="110">
        <f t="shared" si="237"/>
        <v>0</v>
      </c>
      <c r="M246" s="110">
        <f t="shared" si="237"/>
        <v>0</v>
      </c>
      <c r="N246" s="110">
        <f t="shared" si="237"/>
        <v>0</v>
      </c>
      <c r="O246" s="110">
        <f t="shared" si="237"/>
        <v>0</v>
      </c>
      <c r="P246" s="113">
        <f t="shared" si="237"/>
        <v>0</v>
      </c>
      <c r="Q246" s="113">
        <f t="shared" si="237"/>
        <v>0</v>
      </c>
      <c r="R246" s="113">
        <f t="shared" si="237"/>
        <v>0</v>
      </c>
      <c r="S246" s="113">
        <f t="shared" si="237"/>
        <v>0</v>
      </c>
      <c r="T246" s="113">
        <f t="shared" si="237"/>
        <v>0</v>
      </c>
      <c r="U246" s="113">
        <f t="shared" si="237"/>
        <v>0</v>
      </c>
      <c r="V246" s="113">
        <f t="shared" si="237"/>
        <v>0</v>
      </c>
      <c r="W246" s="113">
        <f t="shared" si="237"/>
        <v>0</v>
      </c>
      <c r="X246" s="113">
        <f t="shared" si="237"/>
        <v>0</v>
      </c>
      <c r="Y246" s="113">
        <f t="shared" si="237"/>
        <v>0</v>
      </c>
      <c r="Z246" s="113">
        <f t="shared" si="237"/>
        <v>0</v>
      </c>
      <c r="AA246" s="113">
        <f t="shared" si="237"/>
        <v>0</v>
      </c>
      <c r="AB246" s="113">
        <f t="shared" ref="AB246:AB248" si="238">SUM(F246:AA246)</f>
        <v>0</v>
      </c>
      <c r="AC246" s="87" t="s">
        <v>12</v>
      </c>
      <c r="AD246" s="32"/>
      <c r="AE246" s="91">
        <f t="shared" si="198"/>
        <v>0</v>
      </c>
      <c r="AF246" s="62">
        <f t="shared" si="199"/>
        <v>0</v>
      </c>
      <c r="AG246" s="63" t="s">
        <v>335</v>
      </c>
      <c r="AK246" s="93">
        <f>AK245*1.04</f>
        <v>18717.736960000006</v>
      </c>
      <c r="AL246" s="93">
        <f>AK246*1</f>
        <v>18717.736960000006</v>
      </c>
      <c r="AM246" s="93">
        <f>AM245*1.04</f>
        <v>8773.9392000000007</v>
      </c>
      <c r="AN246" s="93">
        <f>AM246*2</f>
        <v>17547.878400000001</v>
      </c>
      <c r="AO246" s="93">
        <f>AO245*1.04</f>
        <v>5264.3635199999999</v>
      </c>
      <c r="AP246" s="95">
        <f>AO246*3</f>
        <v>15793.090560000001</v>
      </c>
      <c r="AQ246" s="93">
        <f t="shared" si="236"/>
        <v>52058.705920000008</v>
      </c>
    </row>
    <row r="247" spans="2:43" s="46" customFormat="1" ht="36" customHeight="1" x14ac:dyDescent="0.25">
      <c r="B247" s="122"/>
      <c r="C247" s="131"/>
      <c r="D247" s="122"/>
      <c r="E247" s="122"/>
      <c r="F247" s="110">
        <f>F252+F257</f>
        <v>0</v>
      </c>
      <c r="G247" s="110">
        <f t="shared" ref="G247:S247" si="239">G252+G257</f>
        <v>0</v>
      </c>
      <c r="H247" s="110">
        <f t="shared" si="239"/>
        <v>500</v>
      </c>
      <c r="I247" s="110">
        <f t="shared" si="239"/>
        <v>250</v>
      </c>
      <c r="J247" s="110">
        <f t="shared" si="239"/>
        <v>246.7</v>
      </c>
      <c r="K247" s="110">
        <f t="shared" si="239"/>
        <v>0</v>
      </c>
      <c r="L247" s="110">
        <f t="shared" si="239"/>
        <v>250</v>
      </c>
      <c r="M247" s="110">
        <f t="shared" si="239"/>
        <v>525</v>
      </c>
      <c r="N247" s="110">
        <f t="shared" si="239"/>
        <v>947.5</v>
      </c>
      <c r="O247" s="110">
        <f t="shared" si="239"/>
        <v>1006.6</v>
      </c>
      <c r="P247" s="113">
        <f t="shared" si="239"/>
        <v>1246.0999999999999</v>
      </c>
      <c r="Q247" s="113">
        <f t="shared" si="239"/>
        <v>0</v>
      </c>
      <c r="R247" s="113">
        <f t="shared" si="239"/>
        <v>0</v>
      </c>
      <c r="S247" s="113">
        <f t="shared" si="239"/>
        <v>0</v>
      </c>
      <c r="T247" s="113">
        <v>0</v>
      </c>
      <c r="U247" s="113">
        <v>0</v>
      </c>
      <c r="V247" s="113">
        <v>0</v>
      </c>
      <c r="W247" s="113">
        <v>0</v>
      </c>
      <c r="X247" s="113">
        <v>0</v>
      </c>
      <c r="Y247" s="113">
        <v>0</v>
      </c>
      <c r="Z247" s="113">
        <v>0</v>
      </c>
      <c r="AA247" s="113">
        <v>0</v>
      </c>
      <c r="AB247" s="113">
        <f t="shared" si="238"/>
        <v>4971.8999999999996</v>
      </c>
      <c r="AC247" s="87" t="s">
        <v>13</v>
      </c>
      <c r="AD247" s="32"/>
      <c r="AE247" s="91">
        <f t="shared" si="198"/>
        <v>4971.8999999999996</v>
      </c>
      <c r="AF247" s="62">
        <f t="shared" si="199"/>
        <v>0</v>
      </c>
      <c r="AG247" s="63" t="s">
        <v>336</v>
      </c>
      <c r="AK247" s="93">
        <f>AK246*1.04</f>
        <v>19466.446438400006</v>
      </c>
      <c r="AL247" s="93">
        <f>AK247*1</f>
        <v>19466.446438400006</v>
      </c>
      <c r="AM247" s="93">
        <f>AM246*1.04</f>
        <v>9124.8967680000005</v>
      </c>
      <c r="AN247" s="93">
        <f>AM247*2</f>
        <v>18249.793536000001</v>
      </c>
      <c r="AO247" s="93">
        <f>AO246*1.04</f>
        <v>5474.9380608000001</v>
      </c>
      <c r="AP247" s="95">
        <f>AO247*3</f>
        <v>16424.814182400001</v>
      </c>
      <c r="AQ247" s="93">
        <f t="shared" si="236"/>
        <v>54141.054156800004</v>
      </c>
    </row>
    <row r="248" spans="2:43" s="46" customFormat="1" ht="36" customHeight="1" x14ac:dyDescent="0.25">
      <c r="B248" s="122"/>
      <c r="C248" s="131"/>
      <c r="D248" s="122"/>
      <c r="E248" s="122"/>
      <c r="F248" s="110">
        <f>F253+F258</f>
        <v>0</v>
      </c>
      <c r="G248" s="110">
        <f t="shared" ref="G248:AA248" si="240">G253+G258</f>
        <v>0</v>
      </c>
      <c r="H248" s="110">
        <f t="shared" si="240"/>
        <v>0</v>
      </c>
      <c r="I248" s="110">
        <f t="shared" si="240"/>
        <v>0</v>
      </c>
      <c r="J248" s="110">
        <f t="shared" si="240"/>
        <v>0</v>
      </c>
      <c r="K248" s="110">
        <f t="shared" si="240"/>
        <v>0</v>
      </c>
      <c r="L248" s="110">
        <f t="shared" si="240"/>
        <v>0</v>
      </c>
      <c r="M248" s="110">
        <f t="shared" si="240"/>
        <v>0</v>
      </c>
      <c r="N248" s="110">
        <f t="shared" si="240"/>
        <v>0</v>
      </c>
      <c r="O248" s="110">
        <f t="shared" si="240"/>
        <v>0</v>
      </c>
      <c r="P248" s="113">
        <f t="shared" si="240"/>
        <v>0</v>
      </c>
      <c r="Q248" s="113">
        <f t="shared" si="240"/>
        <v>0</v>
      </c>
      <c r="R248" s="113">
        <f t="shared" si="240"/>
        <v>0</v>
      </c>
      <c r="S248" s="113">
        <f t="shared" si="240"/>
        <v>0</v>
      </c>
      <c r="T248" s="113">
        <f t="shared" si="240"/>
        <v>0</v>
      </c>
      <c r="U248" s="113">
        <f t="shared" si="240"/>
        <v>0</v>
      </c>
      <c r="V248" s="113">
        <f t="shared" si="240"/>
        <v>0</v>
      </c>
      <c r="W248" s="113">
        <f t="shared" si="240"/>
        <v>0</v>
      </c>
      <c r="X248" s="113">
        <f t="shared" si="240"/>
        <v>0</v>
      </c>
      <c r="Y248" s="113">
        <f t="shared" si="240"/>
        <v>0</v>
      </c>
      <c r="Z248" s="113">
        <f t="shared" si="240"/>
        <v>0</v>
      </c>
      <c r="AA248" s="113">
        <f t="shared" si="240"/>
        <v>0</v>
      </c>
      <c r="AB248" s="113">
        <f t="shared" si="238"/>
        <v>0</v>
      </c>
      <c r="AC248" s="87" t="s">
        <v>14</v>
      </c>
      <c r="AD248" s="32"/>
      <c r="AE248" s="91">
        <f t="shared" si="198"/>
        <v>0</v>
      </c>
      <c r="AF248" s="62">
        <f t="shared" si="199"/>
        <v>0</v>
      </c>
      <c r="AG248" s="63" t="s">
        <v>332</v>
      </c>
      <c r="AK248" s="93">
        <f>16000*1.04</f>
        <v>16640</v>
      </c>
      <c r="AL248" s="93">
        <f>AK248*2</f>
        <v>33280</v>
      </c>
      <c r="AM248" s="93">
        <f>7500*1.04</f>
        <v>7800</v>
      </c>
      <c r="AN248" s="93">
        <f>AM248*4</f>
        <v>31200</v>
      </c>
      <c r="AO248" s="93">
        <f>4500*1.04</f>
        <v>4680</v>
      </c>
      <c r="AP248" s="93">
        <f>AO248*5</f>
        <v>23400</v>
      </c>
      <c r="AQ248" s="93">
        <f t="shared" si="236"/>
        <v>87880</v>
      </c>
    </row>
    <row r="249" spans="2:43" s="46" customFormat="1" ht="36" customHeight="1" x14ac:dyDescent="0.25">
      <c r="B249" s="122"/>
      <c r="C249" s="131"/>
      <c r="D249" s="129" t="s">
        <v>322</v>
      </c>
      <c r="E249" s="122" t="s">
        <v>16</v>
      </c>
      <c r="F249" s="110">
        <f>F250+F251+F252+F253</f>
        <v>0</v>
      </c>
      <c r="G249" s="110">
        <f t="shared" ref="G249:AA249" si="241">G250+G251+G252+G253</f>
        <v>0</v>
      </c>
      <c r="H249" s="110">
        <f t="shared" si="241"/>
        <v>500</v>
      </c>
      <c r="I249" s="110">
        <f t="shared" si="241"/>
        <v>250</v>
      </c>
      <c r="J249" s="110">
        <f t="shared" si="241"/>
        <v>246.7</v>
      </c>
      <c r="K249" s="110">
        <f t="shared" si="241"/>
        <v>0</v>
      </c>
      <c r="L249" s="110">
        <f t="shared" si="241"/>
        <v>250</v>
      </c>
      <c r="M249" s="110">
        <f>M250+M251+M252+M253</f>
        <v>525</v>
      </c>
      <c r="N249" s="110">
        <f t="shared" si="241"/>
        <v>0</v>
      </c>
      <c r="O249" s="110">
        <f t="shared" si="241"/>
        <v>0</v>
      </c>
      <c r="P249" s="113">
        <f t="shared" si="241"/>
        <v>0</v>
      </c>
      <c r="Q249" s="113">
        <f t="shared" si="241"/>
        <v>0</v>
      </c>
      <c r="R249" s="113">
        <f t="shared" si="241"/>
        <v>0</v>
      </c>
      <c r="S249" s="113">
        <f t="shared" si="241"/>
        <v>0</v>
      </c>
      <c r="T249" s="113">
        <f t="shared" si="241"/>
        <v>0</v>
      </c>
      <c r="U249" s="113">
        <f t="shared" si="241"/>
        <v>0</v>
      </c>
      <c r="V249" s="113">
        <f t="shared" si="241"/>
        <v>0</v>
      </c>
      <c r="W249" s="113">
        <f t="shared" si="241"/>
        <v>0</v>
      </c>
      <c r="X249" s="113">
        <f t="shared" si="241"/>
        <v>0</v>
      </c>
      <c r="Y249" s="113">
        <f t="shared" si="241"/>
        <v>0</v>
      </c>
      <c r="Z249" s="113">
        <f t="shared" si="241"/>
        <v>0</v>
      </c>
      <c r="AA249" s="113">
        <f t="shared" si="241"/>
        <v>0</v>
      </c>
      <c r="AB249" s="113">
        <f>AB250+AB251+AB252+AB253</f>
        <v>1771.7</v>
      </c>
      <c r="AC249" s="87" t="s">
        <v>10</v>
      </c>
      <c r="AD249" s="32" t="s">
        <v>201</v>
      </c>
      <c r="AE249" s="91">
        <f t="shared" si="198"/>
        <v>1771.7</v>
      </c>
      <c r="AF249" s="62">
        <f t="shared" si="199"/>
        <v>0</v>
      </c>
    </row>
    <row r="250" spans="2:43" s="46" customFormat="1" ht="36" customHeight="1" x14ac:dyDescent="0.25">
      <c r="B250" s="122"/>
      <c r="C250" s="131"/>
      <c r="D250" s="124"/>
      <c r="E250" s="122"/>
      <c r="F250" s="110">
        <v>0</v>
      </c>
      <c r="G250" s="110">
        <v>0</v>
      </c>
      <c r="H250" s="110">
        <v>0</v>
      </c>
      <c r="I250" s="110">
        <v>0</v>
      </c>
      <c r="J250" s="110">
        <v>0</v>
      </c>
      <c r="K250" s="110">
        <v>0</v>
      </c>
      <c r="L250" s="110">
        <v>0</v>
      </c>
      <c r="M250" s="110">
        <v>0</v>
      </c>
      <c r="N250" s="110">
        <v>0</v>
      </c>
      <c r="O250" s="110">
        <v>0</v>
      </c>
      <c r="P250" s="113">
        <v>0</v>
      </c>
      <c r="Q250" s="113">
        <v>0</v>
      </c>
      <c r="R250" s="113">
        <v>0</v>
      </c>
      <c r="S250" s="113">
        <v>0</v>
      </c>
      <c r="T250" s="113">
        <v>0</v>
      </c>
      <c r="U250" s="113">
        <v>0</v>
      </c>
      <c r="V250" s="113">
        <v>0</v>
      </c>
      <c r="W250" s="113">
        <v>0</v>
      </c>
      <c r="X250" s="113">
        <v>0</v>
      </c>
      <c r="Y250" s="113">
        <v>0</v>
      </c>
      <c r="Z250" s="113">
        <v>0</v>
      </c>
      <c r="AA250" s="113">
        <v>0</v>
      </c>
      <c r="AB250" s="113">
        <f>SUM(F250:AA250)</f>
        <v>0</v>
      </c>
      <c r="AC250" s="87" t="s">
        <v>11</v>
      </c>
      <c r="AD250" s="32"/>
      <c r="AE250" s="91">
        <f t="shared" si="198"/>
        <v>0</v>
      </c>
      <c r="AF250" s="62">
        <f t="shared" si="199"/>
        <v>0</v>
      </c>
    </row>
    <row r="251" spans="2:43" s="46" customFormat="1" ht="36" customHeight="1" x14ac:dyDescent="0.25">
      <c r="B251" s="122"/>
      <c r="C251" s="131"/>
      <c r="D251" s="124"/>
      <c r="E251" s="122"/>
      <c r="F251" s="110">
        <v>0</v>
      </c>
      <c r="G251" s="110">
        <v>0</v>
      </c>
      <c r="H251" s="110">
        <v>0</v>
      </c>
      <c r="I251" s="110">
        <v>0</v>
      </c>
      <c r="J251" s="110">
        <v>0</v>
      </c>
      <c r="K251" s="110">
        <v>0</v>
      </c>
      <c r="L251" s="110">
        <v>0</v>
      </c>
      <c r="M251" s="110">
        <v>0</v>
      </c>
      <c r="N251" s="110">
        <v>0</v>
      </c>
      <c r="O251" s="110">
        <v>0</v>
      </c>
      <c r="P251" s="113">
        <v>0</v>
      </c>
      <c r="Q251" s="113">
        <v>0</v>
      </c>
      <c r="R251" s="113">
        <v>0</v>
      </c>
      <c r="S251" s="113">
        <v>0</v>
      </c>
      <c r="T251" s="113">
        <v>0</v>
      </c>
      <c r="U251" s="113">
        <v>0</v>
      </c>
      <c r="V251" s="113">
        <v>0</v>
      </c>
      <c r="W251" s="113">
        <v>0</v>
      </c>
      <c r="X251" s="113">
        <v>0</v>
      </c>
      <c r="Y251" s="113">
        <v>0</v>
      </c>
      <c r="Z251" s="113">
        <v>0</v>
      </c>
      <c r="AA251" s="113">
        <v>0</v>
      </c>
      <c r="AB251" s="113">
        <f t="shared" ref="AB251:AB253" si="242">SUM(F251:AA251)</f>
        <v>0</v>
      </c>
      <c r="AC251" s="87" t="s">
        <v>12</v>
      </c>
      <c r="AD251" s="32"/>
      <c r="AE251" s="91">
        <f t="shared" si="198"/>
        <v>0</v>
      </c>
      <c r="AF251" s="62">
        <f t="shared" si="199"/>
        <v>0</v>
      </c>
      <c r="AG251" s="62"/>
      <c r="AH251" s="62"/>
    </row>
    <row r="252" spans="2:43" s="46" customFormat="1" ht="36" customHeight="1" x14ac:dyDescent="0.25">
      <c r="B252" s="122"/>
      <c r="C252" s="131"/>
      <c r="D252" s="124"/>
      <c r="E252" s="122"/>
      <c r="F252" s="110">
        <v>0</v>
      </c>
      <c r="G252" s="110">
        <v>0</v>
      </c>
      <c r="H252" s="110">
        <v>500</v>
      </c>
      <c r="I252" s="110">
        <v>250</v>
      </c>
      <c r="J252" s="110">
        <v>246.7</v>
      </c>
      <c r="K252" s="110">
        <v>0</v>
      </c>
      <c r="L252" s="110">
        <v>250</v>
      </c>
      <c r="M252" s="110">
        <v>525</v>
      </c>
      <c r="N252" s="110">
        <v>0</v>
      </c>
      <c r="O252" s="110">
        <v>0</v>
      </c>
      <c r="P252" s="113">
        <v>0</v>
      </c>
      <c r="Q252" s="113">
        <v>0</v>
      </c>
      <c r="R252" s="113">
        <v>0</v>
      </c>
      <c r="S252" s="113">
        <v>0</v>
      </c>
      <c r="T252" s="113">
        <v>0</v>
      </c>
      <c r="U252" s="113">
        <v>0</v>
      </c>
      <c r="V252" s="113">
        <v>0</v>
      </c>
      <c r="W252" s="113">
        <v>0</v>
      </c>
      <c r="X252" s="113">
        <v>0</v>
      </c>
      <c r="Y252" s="113">
        <v>0</v>
      </c>
      <c r="Z252" s="113">
        <v>0</v>
      </c>
      <c r="AA252" s="113">
        <v>0</v>
      </c>
      <c r="AB252" s="113">
        <f t="shared" si="242"/>
        <v>1771.7</v>
      </c>
      <c r="AC252" s="87" t="s">
        <v>13</v>
      </c>
      <c r="AD252" s="32"/>
      <c r="AE252" s="91">
        <f t="shared" si="198"/>
        <v>1771.7</v>
      </c>
      <c r="AF252" s="62">
        <f t="shared" si="199"/>
        <v>0</v>
      </c>
    </row>
    <row r="253" spans="2:43" s="46" customFormat="1" ht="36" customHeight="1" x14ac:dyDescent="0.25">
      <c r="B253" s="122"/>
      <c r="C253" s="131"/>
      <c r="D253" s="125"/>
      <c r="E253" s="122"/>
      <c r="F253" s="110">
        <v>0</v>
      </c>
      <c r="G253" s="110">
        <v>0</v>
      </c>
      <c r="H253" s="110">
        <v>0</v>
      </c>
      <c r="I253" s="110">
        <v>0</v>
      </c>
      <c r="J253" s="110">
        <v>0</v>
      </c>
      <c r="K253" s="110">
        <v>0</v>
      </c>
      <c r="L253" s="110">
        <v>0</v>
      </c>
      <c r="M253" s="110">
        <v>0</v>
      </c>
      <c r="N253" s="110">
        <v>0</v>
      </c>
      <c r="O253" s="110">
        <v>0</v>
      </c>
      <c r="P253" s="113">
        <v>0</v>
      </c>
      <c r="Q253" s="113">
        <v>0</v>
      </c>
      <c r="R253" s="113">
        <v>0</v>
      </c>
      <c r="S253" s="113">
        <v>0</v>
      </c>
      <c r="T253" s="113">
        <v>0</v>
      </c>
      <c r="U253" s="113">
        <v>0</v>
      </c>
      <c r="V253" s="113">
        <v>0</v>
      </c>
      <c r="W253" s="113">
        <v>0</v>
      </c>
      <c r="X253" s="113">
        <v>0</v>
      </c>
      <c r="Y253" s="113">
        <v>0</v>
      </c>
      <c r="Z253" s="113">
        <v>0</v>
      </c>
      <c r="AA253" s="113">
        <v>0</v>
      </c>
      <c r="AB253" s="113">
        <f t="shared" si="242"/>
        <v>0</v>
      </c>
      <c r="AC253" s="87" t="s">
        <v>14</v>
      </c>
      <c r="AD253" s="32"/>
      <c r="AE253" s="91">
        <f t="shared" si="198"/>
        <v>0</v>
      </c>
      <c r="AF253" s="62">
        <f t="shared" si="199"/>
        <v>0</v>
      </c>
    </row>
    <row r="254" spans="2:43" s="46" customFormat="1" ht="36" customHeight="1" x14ac:dyDescent="0.25">
      <c r="B254" s="122"/>
      <c r="C254" s="131"/>
      <c r="D254" s="129" t="s">
        <v>302</v>
      </c>
      <c r="E254" s="122" t="s">
        <v>213</v>
      </c>
      <c r="F254" s="110">
        <f>F255+F256+F257+F258</f>
        <v>0</v>
      </c>
      <c r="G254" s="110">
        <f t="shared" ref="G254:L254" si="243">G255+G256+G257+G258</f>
        <v>0</v>
      </c>
      <c r="H254" s="110">
        <f t="shared" si="243"/>
        <v>0</v>
      </c>
      <c r="I254" s="110">
        <f t="shared" si="243"/>
        <v>0</v>
      </c>
      <c r="J254" s="110">
        <f t="shared" si="243"/>
        <v>0</v>
      </c>
      <c r="K254" s="110">
        <f t="shared" si="243"/>
        <v>0</v>
      </c>
      <c r="L254" s="110">
        <f t="shared" si="243"/>
        <v>0</v>
      </c>
      <c r="M254" s="110">
        <f>M255+M256+M257+M258</f>
        <v>0</v>
      </c>
      <c r="N254" s="110">
        <f t="shared" ref="N254:AA254" si="244">N255+N256+N257+N258</f>
        <v>947.5</v>
      </c>
      <c r="O254" s="110">
        <f t="shared" si="244"/>
        <v>1006.6</v>
      </c>
      <c r="P254" s="113">
        <f t="shared" si="244"/>
        <v>1246.0999999999999</v>
      </c>
      <c r="Q254" s="113">
        <f t="shared" si="244"/>
        <v>0</v>
      </c>
      <c r="R254" s="113">
        <f t="shared" si="244"/>
        <v>0</v>
      </c>
      <c r="S254" s="113">
        <f t="shared" si="244"/>
        <v>0</v>
      </c>
      <c r="T254" s="113">
        <f t="shared" si="244"/>
        <v>0</v>
      </c>
      <c r="U254" s="113">
        <f t="shared" si="244"/>
        <v>0</v>
      </c>
      <c r="V254" s="113">
        <f t="shared" si="244"/>
        <v>0</v>
      </c>
      <c r="W254" s="113">
        <f t="shared" si="244"/>
        <v>0</v>
      </c>
      <c r="X254" s="113">
        <f t="shared" si="244"/>
        <v>0</v>
      </c>
      <c r="Y254" s="113">
        <f t="shared" si="244"/>
        <v>0</v>
      </c>
      <c r="Z254" s="113">
        <f t="shared" si="244"/>
        <v>0</v>
      </c>
      <c r="AA254" s="113">
        <f t="shared" si="244"/>
        <v>0</v>
      </c>
      <c r="AB254" s="113">
        <f>AB255+AB256+AB257+AB258</f>
        <v>3200.2</v>
      </c>
      <c r="AC254" s="87" t="s">
        <v>10</v>
      </c>
      <c r="AD254" s="32" t="s">
        <v>201</v>
      </c>
      <c r="AE254" s="91">
        <f t="shared" si="198"/>
        <v>3200.2</v>
      </c>
      <c r="AF254" s="62">
        <f t="shared" si="199"/>
        <v>0</v>
      </c>
      <c r="AG254" s="63"/>
      <c r="AH254" s="63"/>
    </row>
    <row r="255" spans="2:43" s="46" customFormat="1" ht="36" customHeight="1" x14ac:dyDescent="0.25">
      <c r="B255" s="122"/>
      <c r="C255" s="131"/>
      <c r="D255" s="124"/>
      <c r="E255" s="122"/>
      <c r="F255" s="110">
        <v>0</v>
      </c>
      <c r="G255" s="110">
        <v>0</v>
      </c>
      <c r="H255" s="110">
        <v>0</v>
      </c>
      <c r="I255" s="110">
        <v>0</v>
      </c>
      <c r="J255" s="110">
        <v>0</v>
      </c>
      <c r="K255" s="110">
        <v>0</v>
      </c>
      <c r="L255" s="110">
        <v>0</v>
      </c>
      <c r="M255" s="110">
        <v>0</v>
      </c>
      <c r="N255" s="110">
        <v>0</v>
      </c>
      <c r="O255" s="110">
        <v>0</v>
      </c>
      <c r="P255" s="113">
        <v>0</v>
      </c>
      <c r="Q255" s="113">
        <v>0</v>
      </c>
      <c r="R255" s="113">
        <v>0</v>
      </c>
      <c r="S255" s="113">
        <v>0</v>
      </c>
      <c r="T255" s="113">
        <v>0</v>
      </c>
      <c r="U255" s="113">
        <v>0</v>
      </c>
      <c r="V255" s="113">
        <v>0</v>
      </c>
      <c r="W255" s="113">
        <v>0</v>
      </c>
      <c r="X255" s="113">
        <v>0</v>
      </c>
      <c r="Y255" s="113">
        <v>0</v>
      </c>
      <c r="Z255" s="113">
        <v>0</v>
      </c>
      <c r="AA255" s="113">
        <v>0</v>
      </c>
      <c r="AB255" s="113">
        <f>SUM(F255:AA255)</f>
        <v>0</v>
      </c>
      <c r="AC255" s="87" t="s">
        <v>11</v>
      </c>
      <c r="AD255" s="32"/>
      <c r="AE255" s="91">
        <f t="shared" si="198"/>
        <v>0</v>
      </c>
      <c r="AF255" s="62">
        <f t="shared" si="199"/>
        <v>0</v>
      </c>
      <c r="AG255" s="63"/>
      <c r="AH255" s="63"/>
    </row>
    <row r="256" spans="2:43" s="46" customFormat="1" ht="36" customHeight="1" x14ac:dyDescent="0.25">
      <c r="B256" s="122"/>
      <c r="C256" s="131"/>
      <c r="D256" s="124"/>
      <c r="E256" s="122"/>
      <c r="F256" s="110">
        <v>0</v>
      </c>
      <c r="G256" s="110">
        <v>0</v>
      </c>
      <c r="H256" s="110">
        <v>0</v>
      </c>
      <c r="I256" s="110">
        <v>0</v>
      </c>
      <c r="J256" s="110">
        <v>0</v>
      </c>
      <c r="K256" s="110">
        <v>0</v>
      </c>
      <c r="L256" s="110">
        <v>0</v>
      </c>
      <c r="M256" s="110">
        <v>0</v>
      </c>
      <c r="N256" s="110">
        <v>0</v>
      </c>
      <c r="O256" s="110">
        <v>0</v>
      </c>
      <c r="P256" s="113">
        <v>0</v>
      </c>
      <c r="Q256" s="113">
        <v>0</v>
      </c>
      <c r="R256" s="113">
        <v>0</v>
      </c>
      <c r="S256" s="113">
        <v>0</v>
      </c>
      <c r="T256" s="113">
        <v>0</v>
      </c>
      <c r="U256" s="113">
        <v>0</v>
      </c>
      <c r="V256" s="113">
        <v>0</v>
      </c>
      <c r="W256" s="113">
        <v>0</v>
      </c>
      <c r="X256" s="113">
        <v>0</v>
      </c>
      <c r="Y256" s="113">
        <v>0</v>
      </c>
      <c r="Z256" s="113">
        <v>0</v>
      </c>
      <c r="AA256" s="113">
        <v>0</v>
      </c>
      <c r="AB256" s="113">
        <f t="shared" ref="AB256:AB258" si="245">SUM(F256:AA256)</f>
        <v>0</v>
      </c>
      <c r="AC256" s="87" t="s">
        <v>12</v>
      </c>
      <c r="AD256" s="32"/>
      <c r="AE256" s="91">
        <f t="shared" si="198"/>
        <v>0</v>
      </c>
      <c r="AF256" s="62">
        <f t="shared" si="199"/>
        <v>0</v>
      </c>
    </row>
    <row r="257" spans="2:34" s="46" customFormat="1" ht="36" customHeight="1" x14ac:dyDescent="0.25">
      <c r="B257" s="122"/>
      <c r="C257" s="131"/>
      <c r="D257" s="124"/>
      <c r="E257" s="122"/>
      <c r="F257" s="110">
        <v>0</v>
      </c>
      <c r="G257" s="110">
        <v>0</v>
      </c>
      <c r="H257" s="110"/>
      <c r="I257" s="110"/>
      <c r="J257" s="110"/>
      <c r="K257" s="110"/>
      <c r="L257" s="110"/>
      <c r="M257" s="110"/>
      <c r="N257" s="110">
        <v>947.5</v>
      </c>
      <c r="O257" s="110">
        <v>1006.6</v>
      </c>
      <c r="P257" s="113">
        <v>1246.0999999999999</v>
      </c>
      <c r="Q257" s="113">
        <v>0</v>
      </c>
      <c r="R257" s="113">
        <v>0</v>
      </c>
      <c r="S257" s="113">
        <v>0</v>
      </c>
      <c r="T257" s="113">
        <v>0</v>
      </c>
      <c r="U257" s="113">
        <v>0</v>
      </c>
      <c r="V257" s="113">
        <v>0</v>
      </c>
      <c r="W257" s="113">
        <v>0</v>
      </c>
      <c r="X257" s="113">
        <v>0</v>
      </c>
      <c r="Y257" s="113">
        <v>0</v>
      </c>
      <c r="Z257" s="113">
        <v>0</v>
      </c>
      <c r="AA257" s="113">
        <v>0</v>
      </c>
      <c r="AB257" s="113">
        <f t="shared" si="245"/>
        <v>3200.2</v>
      </c>
      <c r="AC257" s="87" t="s">
        <v>13</v>
      </c>
      <c r="AD257" s="32"/>
      <c r="AE257" s="91">
        <f t="shared" si="198"/>
        <v>3200.2</v>
      </c>
      <c r="AF257" s="62">
        <f t="shared" si="199"/>
        <v>0</v>
      </c>
    </row>
    <row r="258" spans="2:34" s="46" customFormat="1" ht="36" customHeight="1" x14ac:dyDescent="0.25">
      <c r="B258" s="122"/>
      <c r="C258" s="131"/>
      <c r="D258" s="125"/>
      <c r="E258" s="122"/>
      <c r="F258" s="110">
        <v>0</v>
      </c>
      <c r="G258" s="110">
        <v>0</v>
      </c>
      <c r="H258" s="110">
        <v>0</v>
      </c>
      <c r="I258" s="110">
        <v>0</v>
      </c>
      <c r="J258" s="110">
        <v>0</v>
      </c>
      <c r="K258" s="110">
        <v>0</v>
      </c>
      <c r="L258" s="110">
        <v>0</v>
      </c>
      <c r="M258" s="110">
        <v>0</v>
      </c>
      <c r="N258" s="110">
        <v>0</v>
      </c>
      <c r="O258" s="110">
        <v>0</v>
      </c>
      <c r="P258" s="113">
        <v>0</v>
      </c>
      <c r="Q258" s="113">
        <v>0</v>
      </c>
      <c r="R258" s="113">
        <v>0</v>
      </c>
      <c r="S258" s="113">
        <v>0</v>
      </c>
      <c r="T258" s="113">
        <v>0</v>
      </c>
      <c r="U258" s="113">
        <v>0</v>
      </c>
      <c r="V258" s="113">
        <v>0</v>
      </c>
      <c r="W258" s="113">
        <v>0</v>
      </c>
      <c r="X258" s="113">
        <v>0</v>
      </c>
      <c r="Y258" s="113">
        <v>0</v>
      </c>
      <c r="Z258" s="113">
        <v>0</v>
      </c>
      <c r="AA258" s="113">
        <v>0</v>
      </c>
      <c r="AB258" s="113">
        <f t="shared" si="245"/>
        <v>0</v>
      </c>
      <c r="AC258" s="87" t="s">
        <v>14</v>
      </c>
      <c r="AD258" s="32"/>
      <c r="AE258" s="91">
        <f t="shared" si="198"/>
        <v>0</v>
      </c>
      <c r="AF258" s="62">
        <f t="shared" si="199"/>
        <v>0</v>
      </c>
      <c r="AG258" s="62"/>
      <c r="AH258" s="62"/>
    </row>
    <row r="259" spans="2:34" s="46" customFormat="1" ht="36" customHeight="1" x14ac:dyDescent="0.25">
      <c r="B259" s="129" t="s">
        <v>257</v>
      </c>
      <c r="C259" s="126" t="s">
        <v>359</v>
      </c>
      <c r="D259" s="129" t="s">
        <v>354</v>
      </c>
      <c r="E259" s="122" t="s">
        <v>218</v>
      </c>
      <c r="F259" s="110">
        <f>F260+F261+F262+F263</f>
        <v>0</v>
      </c>
      <c r="G259" s="110">
        <f t="shared" ref="G259:AA259" si="246">G260+G261+G262+G263</f>
        <v>0</v>
      </c>
      <c r="H259" s="110">
        <f t="shared" si="246"/>
        <v>0</v>
      </c>
      <c r="I259" s="110">
        <f t="shared" si="246"/>
        <v>5000</v>
      </c>
      <c r="J259" s="110">
        <f t="shared" si="246"/>
        <v>0</v>
      </c>
      <c r="K259" s="110">
        <f t="shared" si="246"/>
        <v>0</v>
      </c>
      <c r="L259" s="110">
        <f t="shared" si="246"/>
        <v>0</v>
      </c>
      <c r="M259" s="110">
        <f t="shared" si="246"/>
        <v>95669.8</v>
      </c>
      <c r="N259" s="110">
        <f t="shared" si="246"/>
        <v>65105.8</v>
      </c>
      <c r="O259" s="110">
        <f t="shared" si="246"/>
        <v>70641.8</v>
      </c>
      <c r="P259" s="113">
        <f t="shared" si="246"/>
        <v>105046.52048000001</v>
      </c>
      <c r="Q259" s="113">
        <f t="shared" si="246"/>
        <v>49418.7</v>
      </c>
      <c r="R259" s="113">
        <f t="shared" si="246"/>
        <v>49418.7</v>
      </c>
      <c r="S259" s="113">
        <f t="shared" si="246"/>
        <v>49418.7</v>
      </c>
      <c r="T259" s="113">
        <f t="shared" si="246"/>
        <v>49418.7</v>
      </c>
      <c r="U259" s="113">
        <f t="shared" si="246"/>
        <v>49418.7</v>
      </c>
      <c r="V259" s="113">
        <f t="shared" si="246"/>
        <v>49418.7</v>
      </c>
      <c r="W259" s="113">
        <f t="shared" si="246"/>
        <v>49418.7</v>
      </c>
      <c r="X259" s="113">
        <f t="shared" si="246"/>
        <v>49418.7</v>
      </c>
      <c r="Y259" s="113">
        <f t="shared" si="246"/>
        <v>49418.7</v>
      </c>
      <c r="Z259" s="113">
        <f t="shared" si="246"/>
        <v>49418.7</v>
      </c>
      <c r="AA259" s="113">
        <f t="shared" si="246"/>
        <v>49418.7</v>
      </c>
      <c r="AB259" s="113">
        <f>AB260+AB261+AB262+AB263</f>
        <v>885069.62047999981</v>
      </c>
      <c r="AC259" s="87" t="s">
        <v>10</v>
      </c>
      <c r="AD259" s="32"/>
      <c r="AE259" s="91">
        <f t="shared" si="198"/>
        <v>588557.42047999997</v>
      </c>
      <c r="AF259" s="62">
        <f t="shared" si="199"/>
        <v>296512.19999999984</v>
      </c>
    </row>
    <row r="260" spans="2:34" s="46" customFormat="1" ht="36" customHeight="1" x14ac:dyDescent="0.25">
      <c r="B260" s="124"/>
      <c r="C260" s="127"/>
      <c r="D260" s="124"/>
      <c r="E260" s="122"/>
      <c r="F260" s="110">
        <f>F265+F270</f>
        <v>0</v>
      </c>
      <c r="G260" s="110">
        <f t="shared" ref="G260:AA260" si="247">G265+G270</f>
        <v>0</v>
      </c>
      <c r="H260" s="110">
        <f t="shared" si="247"/>
        <v>0</v>
      </c>
      <c r="I260" s="110">
        <f t="shared" si="247"/>
        <v>0</v>
      </c>
      <c r="J260" s="110">
        <f t="shared" si="247"/>
        <v>0</v>
      </c>
      <c r="K260" s="110">
        <f t="shared" si="247"/>
        <v>0</v>
      </c>
      <c r="L260" s="110">
        <f t="shared" si="247"/>
        <v>0</v>
      </c>
      <c r="M260" s="110">
        <f t="shared" si="247"/>
        <v>0</v>
      </c>
      <c r="N260" s="110">
        <f t="shared" si="247"/>
        <v>0</v>
      </c>
      <c r="O260" s="110">
        <f t="shared" si="247"/>
        <v>0</v>
      </c>
      <c r="P260" s="113">
        <f t="shared" si="247"/>
        <v>0</v>
      </c>
      <c r="Q260" s="113">
        <f t="shared" si="247"/>
        <v>0</v>
      </c>
      <c r="R260" s="113">
        <f t="shared" si="247"/>
        <v>0</v>
      </c>
      <c r="S260" s="113">
        <f t="shared" si="247"/>
        <v>0</v>
      </c>
      <c r="T260" s="113">
        <f t="shared" si="247"/>
        <v>0</v>
      </c>
      <c r="U260" s="113">
        <f t="shared" si="247"/>
        <v>0</v>
      </c>
      <c r="V260" s="113">
        <f t="shared" si="247"/>
        <v>0</v>
      </c>
      <c r="W260" s="113">
        <f t="shared" si="247"/>
        <v>0</v>
      </c>
      <c r="X260" s="113">
        <f t="shared" si="247"/>
        <v>0</v>
      </c>
      <c r="Y260" s="113">
        <f t="shared" si="247"/>
        <v>0</v>
      </c>
      <c r="Z260" s="113">
        <f t="shared" si="247"/>
        <v>0</v>
      </c>
      <c r="AA260" s="113">
        <f t="shared" si="247"/>
        <v>0</v>
      </c>
      <c r="AB260" s="113">
        <f>SUM(F260:AA260)</f>
        <v>0</v>
      </c>
      <c r="AC260" s="87" t="s">
        <v>11</v>
      </c>
      <c r="AD260" s="32"/>
      <c r="AE260" s="91">
        <f t="shared" si="198"/>
        <v>0</v>
      </c>
      <c r="AF260" s="62">
        <f t="shared" si="199"/>
        <v>0</v>
      </c>
    </row>
    <row r="261" spans="2:34" s="46" customFormat="1" ht="36" customHeight="1" x14ac:dyDescent="0.25">
      <c r="B261" s="124"/>
      <c r="C261" s="127"/>
      <c r="D261" s="124"/>
      <c r="E261" s="122"/>
      <c r="F261" s="110">
        <f>F271+F266</f>
        <v>0</v>
      </c>
      <c r="G261" s="110">
        <f t="shared" ref="G261:AA261" si="248">G271+G266</f>
        <v>0</v>
      </c>
      <c r="H261" s="110">
        <f t="shared" si="248"/>
        <v>0</v>
      </c>
      <c r="I261" s="110">
        <f t="shared" si="248"/>
        <v>0</v>
      </c>
      <c r="J261" s="110">
        <f t="shared" si="248"/>
        <v>0</v>
      </c>
      <c r="K261" s="110">
        <f t="shared" si="248"/>
        <v>0</v>
      </c>
      <c r="L261" s="110">
        <f t="shared" si="248"/>
        <v>0</v>
      </c>
      <c r="M261" s="110">
        <f t="shared" si="248"/>
        <v>76535.8</v>
      </c>
      <c r="N261" s="110">
        <f t="shared" si="248"/>
        <v>50000</v>
      </c>
      <c r="O261" s="110">
        <f t="shared" si="248"/>
        <v>50000</v>
      </c>
      <c r="P261" s="113">
        <f t="shared" si="248"/>
        <v>50000</v>
      </c>
      <c r="Q261" s="113">
        <f t="shared" si="248"/>
        <v>0</v>
      </c>
      <c r="R261" s="113">
        <f t="shared" si="248"/>
        <v>0</v>
      </c>
      <c r="S261" s="113">
        <f t="shared" si="248"/>
        <v>0</v>
      </c>
      <c r="T261" s="113">
        <f t="shared" si="248"/>
        <v>0</v>
      </c>
      <c r="U261" s="113">
        <f t="shared" si="248"/>
        <v>0</v>
      </c>
      <c r="V261" s="113">
        <f t="shared" si="248"/>
        <v>0</v>
      </c>
      <c r="W261" s="113">
        <f t="shared" si="248"/>
        <v>0</v>
      </c>
      <c r="X261" s="113">
        <f t="shared" si="248"/>
        <v>0</v>
      </c>
      <c r="Y261" s="113">
        <f t="shared" si="248"/>
        <v>0</v>
      </c>
      <c r="Z261" s="113">
        <f t="shared" si="248"/>
        <v>0</v>
      </c>
      <c r="AA261" s="113">
        <f t="shared" si="248"/>
        <v>0</v>
      </c>
      <c r="AB261" s="113">
        <f t="shared" ref="AB261:AB263" si="249">SUM(F261:AA261)</f>
        <v>226535.8</v>
      </c>
      <c r="AC261" s="87" t="s">
        <v>12</v>
      </c>
      <c r="AD261" s="32"/>
      <c r="AE261" s="91">
        <f t="shared" si="198"/>
        <v>226535.8</v>
      </c>
      <c r="AF261" s="62">
        <f t="shared" si="199"/>
        <v>0</v>
      </c>
    </row>
    <row r="262" spans="2:34" s="46" customFormat="1" ht="36" customHeight="1" x14ac:dyDescent="0.25">
      <c r="B262" s="124"/>
      <c r="C262" s="127"/>
      <c r="D262" s="124"/>
      <c r="E262" s="122"/>
      <c r="F262" s="110">
        <f>F267+F272</f>
        <v>0</v>
      </c>
      <c r="G262" s="110">
        <f t="shared" ref="G262:AA262" si="250">G267+G272</f>
        <v>0</v>
      </c>
      <c r="H262" s="110">
        <f t="shared" si="250"/>
        <v>0</v>
      </c>
      <c r="I262" s="110">
        <f t="shared" si="250"/>
        <v>0</v>
      </c>
      <c r="J262" s="110">
        <f t="shared" si="250"/>
        <v>0</v>
      </c>
      <c r="K262" s="110">
        <f t="shared" si="250"/>
        <v>0</v>
      </c>
      <c r="L262" s="110">
        <f t="shared" si="250"/>
        <v>0</v>
      </c>
      <c r="M262" s="110">
        <f t="shared" si="250"/>
        <v>19134</v>
      </c>
      <c r="N262" s="110">
        <f t="shared" si="250"/>
        <v>15105.8</v>
      </c>
      <c r="O262" s="110">
        <f t="shared" si="250"/>
        <v>20641.8</v>
      </c>
      <c r="P262" s="113">
        <f t="shared" si="250"/>
        <v>42748.6</v>
      </c>
      <c r="Q262" s="113">
        <f t="shared" si="250"/>
        <v>42748.6</v>
      </c>
      <c r="R262" s="113">
        <f t="shared" si="250"/>
        <v>42748.6</v>
      </c>
      <c r="S262" s="113">
        <f t="shared" si="250"/>
        <v>42748.6</v>
      </c>
      <c r="T262" s="113">
        <f t="shared" si="250"/>
        <v>42748.6</v>
      </c>
      <c r="U262" s="113">
        <f t="shared" si="250"/>
        <v>42748.6</v>
      </c>
      <c r="V262" s="113">
        <f t="shared" si="250"/>
        <v>42748.6</v>
      </c>
      <c r="W262" s="113">
        <f t="shared" si="250"/>
        <v>42748.6</v>
      </c>
      <c r="X262" s="113">
        <f t="shared" si="250"/>
        <v>42748.6</v>
      </c>
      <c r="Y262" s="113">
        <f t="shared" si="250"/>
        <v>42748.6</v>
      </c>
      <c r="Z262" s="113">
        <f t="shared" si="250"/>
        <v>42748.6</v>
      </c>
      <c r="AA262" s="113">
        <f t="shared" si="250"/>
        <v>42748.6</v>
      </c>
      <c r="AB262" s="113">
        <f t="shared" si="249"/>
        <v>567864.79999999993</v>
      </c>
      <c r="AC262" s="87" t="s">
        <v>13</v>
      </c>
      <c r="AD262" s="32" t="s">
        <v>200</v>
      </c>
      <c r="AE262" s="91">
        <f t="shared" si="198"/>
        <v>311373.2</v>
      </c>
      <c r="AF262" s="62">
        <f t="shared" si="199"/>
        <v>256491.59999999992</v>
      </c>
    </row>
    <row r="263" spans="2:34" s="46" customFormat="1" ht="36" customHeight="1" x14ac:dyDescent="0.25">
      <c r="B263" s="124"/>
      <c r="C263" s="127"/>
      <c r="D263" s="125"/>
      <c r="E263" s="122"/>
      <c r="F263" s="110">
        <f>F268+F273</f>
        <v>0</v>
      </c>
      <c r="G263" s="110">
        <f t="shared" ref="G263:O263" si="251">G268+G273</f>
        <v>0</v>
      </c>
      <c r="H263" s="110">
        <f t="shared" si="251"/>
        <v>0</v>
      </c>
      <c r="I263" s="110">
        <f t="shared" si="251"/>
        <v>5000</v>
      </c>
      <c r="J263" s="110">
        <f t="shared" si="251"/>
        <v>0</v>
      </c>
      <c r="K263" s="110">
        <f t="shared" si="251"/>
        <v>0</v>
      </c>
      <c r="L263" s="110">
        <f t="shared" si="251"/>
        <v>0</v>
      </c>
      <c r="M263" s="110">
        <f t="shared" si="251"/>
        <v>0</v>
      </c>
      <c r="N263" s="110">
        <f t="shared" si="251"/>
        <v>0</v>
      </c>
      <c r="O263" s="110">
        <f t="shared" si="251"/>
        <v>0</v>
      </c>
      <c r="P263" s="113">
        <f>P268+P273</f>
        <v>12297.920480000001</v>
      </c>
      <c r="Q263" s="113">
        <f>Q268+Q273</f>
        <v>6670.1</v>
      </c>
      <c r="R263" s="113">
        <f t="shared" ref="R263:AA263" si="252">R268+R273</f>
        <v>6670.1</v>
      </c>
      <c r="S263" s="113">
        <f t="shared" si="252"/>
        <v>6670.1</v>
      </c>
      <c r="T263" s="113">
        <f t="shared" si="252"/>
        <v>6670.1</v>
      </c>
      <c r="U263" s="113">
        <f t="shared" si="252"/>
        <v>6670.1</v>
      </c>
      <c r="V263" s="113">
        <f t="shared" si="252"/>
        <v>6670.1</v>
      </c>
      <c r="W263" s="113">
        <f t="shared" si="252"/>
        <v>6670.1</v>
      </c>
      <c r="X263" s="113">
        <f t="shared" si="252"/>
        <v>6670.1</v>
      </c>
      <c r="Y263" s="113">
        <f t="shared" si="252"/>
        <v>6670.1</v>
      </c>
      <c r="Z263" s="113">
        <f t="shared" si="252"/>
        <v>6670.1</v>
      </c>
      <c r="AA263" s="113">
        <f t="shared" si="252"/>
        <v>6670.1</v>
      </c>
      <c r="AB263" s="113">
        <f t="shared" si="249"/>
        <v>90669.020480000007</v>
      </c>
      <c r="AC263" s="87" t="s">
        <v>14</v>
      </c>
      <c r="AD263" s="32"/>
      <c r="AE263" s="91">
        <f t="shared" si="198"/>
        <v>50648.420479999993</v>
      </c>
      <c r="AF263" s="62">
        <f t="shared" si="199"/>
        <v>40020.600000000013</v>
      </c>
    </row>
    <row r="264" spans="2:34" s="46" customFormat="1" ht="36" customHeight="1" x14ac:dyDescent="0.25">
      <c r="B264" s="124"/>
      <c r="C264" s="127"/>
      <c r="D264" s="129" t="s">
        <v>323</v>
      </c>
      <c r="E264" s="122" t="s">
        <v>24</v>
      </c>
      <c r="F264" s="110">
        <f>F265+F266+F267+F268</f>
        <v>0</v>
      </c>
      <c r="G264" s="110">
        <f t="shared" ref="G264:AA264" si="253">G265+G266+G267+G268</f>
        <v>0</v>
      </c>
      <c r="H264" s="110">
        <f t="shared" si="253"/>
        <v>0</v>
      </c>
      <c r="I264" s="110">
        <f t="shared" si="253"/>
        <v>5000</v>
      </c>
      <c r="J264" s="110">
        <f t="shared" si="253"/>
        <v>0</v>
      </c>
      <c r="K264" s="110">
        <f t="shared" si="253"/>
        <v>0</v>
      </c>
      <c r="L264" s="110">
        <f t="shared" si="253"/>
        <v>0</v>
      </c>
      <c r="M264" s="110">
        <f t="shared" si="253"/>
        <v>95669.8</v>
      </c>
      <c r="N264" s="110">
        <f t="shared" si="253"/>
        <v>11745.199999999999</v>
      </c>
      <c r="O264" s="110">
        <f t="shared" si="253"/>
        <v>0</v>
      </c>
      <c r="P264" s="113">
        <f t="shared" si="253"/>
        <v>0</v>
      </c>
      <c r="Q264" s="113">
        <f t="shared" si="253"/>
        <v>0</v>
      </c>
      <c r="R264" s="113">
        <f t="shared" si="253"/>
        <v>0</v>
      </c>
      <c r="S264" s="113">
        <f t="shared" si="253"/>
        <v>0</v>
      </c>
      <c r="T264" s="113">
        <f t="shared" si="253"/>
        <v>0</v>
      </c>
      <c r="U264" s="113">
        <f t="shared" si="253"/>
        <v>0</v>
      </c>
      <c r="V264" s="113">
        <f t="shared" si="253"/>
        <v>0</v>
      </c>
      <c r="W264" s="113">
        <f t="shared" si="253"/>
        <v>0</v>
      </c>
      <c r="X264" s="113">
        <f t="shared" si="253"/>
        <v>0</v>
      </c>
      <c r="Y264" s="113">
        <f t="shared" si="253"/>
        <v>0</v>
      </c>
      <c r="Z264" s="113">
        <f t="shared" si="253"/>
        <v>0</v>
      </c>
      <c r="AA264" s="113">
        <f t="shared" si="253"/>
        <v>0</v>
      </c>
      <c r="AB264" s="113">
        <f>AB265+AB266+AB267+AB268</f>
        <v>112415</v>
      </c>
      <c r="AC264" s="87" t="s">
        <v>10</v>
      </c>
      <c r="AD264" s="32"/>
      <c r="AE264" s="91">
        <f t="shared" si="198"/>
        <v>112415</v>
      </c>
      <c r="AF264" s="62">
        <f t="shared" si="199"/>
        <v>0</v>
      </c>
    </row>
    <row r="265" spans="2:34" s="46" customFormat="1" ht="36" customHeight="1" x14ac:dyDescent="0.25">
      <c r="B265" s="124"/>
      <c r="C265" s="127"/>
      <c r="D265" s="124"/>
      <c r="E265" s="122"/>
      <c r="F265" s="110">
        <v>0</v>
      </c>
      <c r="G265" s="110">
        <v>0</v>
      </c>
      <c r="H265" s="110">
        <v>0</v>
      </c>
      <c r="I265" s="110">
        <v>0</v>
      </c>
      <c r="J265" s="110">
        <v>0</v>
      </c>
      <c r="K265" s="110">
        <v>0</v>
      </c>
      <c r="L265" s="110">
        <v>0</v>
      </c>
      <c r="M265" s="110">
        <v>0</v>
      </c>
      <c r="N265" s="110">
        <v>0</v>
      </c>
      <c r="O265" s="110">
        <v>0</v>
      </c>
      <c r="P265" s="113">
        <v>0</v>
      </c>
      <c r="Q265" s="113">
        <v>0</v>
      </c>
      <c r="R265" s="113">
        <v>0</v>
      </c>
      <c r="S265" s="113">
        <v>0</v>
      </c>
      <c r="T265" s="113">
        <v>0</v>
      </c>
      <c r="U265" s="113">
        <v>0</v>
      </c>
      <c r="V265" s="113">
        <v>0</v>
      </c>
      <c r="W265" s="113">
        <v>0</v>
      </c>
      <c r="X265" s="113">
        <v>0</v>
      </c>
      <c r="Y265" s="113">
        <v>0</v>
      </c>
      <c r="Z265" s="113">
        <v>0</v>
      </c>
      <c r="AA265" s="113">
        <v>0</v>
      </c>
      <c r="AB265" s="113">
        <f>SUM(F265:AA265)</f>
        <v>0</v>
      </c>
      <c r="AC265" s="87" t="s">
        <v>11</v>
      </c>
      <c r="AD265" s="32"/>
      <c r="AE265" s="91">
        <f t="shared" si="198"/>
        <v>0</v>
      </c>
      <c r="AF265" s="62">
        <f t="shared" si="199"/>
        <v>0</v>
      </c>
    </row>
    <row r="266" spans="2:34" s="46" customFormat="1" ht="36" customHeight="1" x14ac:dyDescent="0.25">
      <c r="B266" s="124"/>
      <c r="C266" s="127"/>
      <c r="D266" s="124"/>
      <c r="E266" s="122"/>
      <c r="F266" s="110">
        <v>0</v>
      </c>
      <c r="G266" s="110">
        <v>0</v>
      </c>
      <c r="H266" s="110">
        <v>0</v>
      </c>
      <c r="I266" s="110">
        <v>0</v>
      </c>
      <c r="J266" s="110">
        <v>0</v>
      </c>
      <c r="K266" s="110">
        <v>0</v>
      </c>
      <c r="L266" s="110">
        <v>0</v>
      </c>
      <c r="M266" s="110">
        <v>76535.8</v>
      </c>
      <c r="N266" s="110">
        <v>0</v>
      </c>
      <c r="O266" s="110">
        <v>0</v>
      </c>
      <c r="P266" s="113">
        <v>0</v>
      </c>
      <c r="Q266" s="113">
        <v>0</v>
      </c>
      <c r="R266" s="113">
        <v>0</v>
      </c>
      <c r="S266" s="113">
        <v>0</v>
      </c>
      <c r="T266" s="113">
        <v>0</v>
      </c>
      <c r="U266" s="113">
        <v>0</v>
      </c>
      <c r="V266" s="113">
        <v>0</v>
      </c>
      <c r="W266" s="113">
        <v>0</v>
      </c>
      <c r="X266" s="113">
        <v>0</v>
      </c>
      <c r="Y266" s="113">
        <v>0</v>
      </c>
      <c r="Z266" s="113">
        <v>0</v>
      </c>
      <c r="AA266" s="113">
        <v>0</v>
      </c>
      <c r="AB266" s="113">
        <f t="shared" ref="AB266:AB268" si="254">SUM(F266:AA266)</f>
        <v>76535.8</v>
      </c>
      <c r="AC266" s="87" t="s">
        <v>12</v>
      </c>
      <c r="AD266" s="32"/>
      <c r="AE266" s="91">
        <f t="shared" si="198"/>
        <v>76535.8</v>
      </c>
      <c r="AF266" s="62">
        <f t="shared" si="199"/>
        <v>0</v>
      </c>
    </row>
    <row r="267" spans="2:34" s="46" customFormat="1" ht="36" customHeight="1" x14ac:dyDescent="0.25">
      <c r="B267" s="124"/>
      <c r="C267" s="127"/>
      <c r="D267" s="124"/>
      <c r="E267" s="122"/>
      <c r="F267" s="110">
        <v>0</v>
      </c>
      <c r="G267" s="110">
        <v>0</v>
      </c>
      <c r="H267" s="110">
        <v>0</v>
      </c>
      <c r="I267" s="110">
        <v>0</v>
      </c>
      <c r="J267" s="110">
        <v>0</v>
      </c>
      <c r="K267" s="110">
        <v>0</v>
      </c>
      <c r="L267" s="110">
        <v>0</v>
      </c>
      <c r="M267" s="110">
        <v>19134</v>
      </c>
      <c r="N267" s="110">
        <v>11745.199999999999</v>
      </c>
      <c r="O267" s="110">
        <v>0</v>
      </c>
      <c r="P267" s="113">
        <v>0</v>
      </c>
      <c r="Q267" s="113">
        <v>0</v>
      </c>
      <c r="R267" s="113">
        <v>0</v>
      </c>
      <c r="S267" s="113">
        <v>0</v>
      </c>
      <c r="T267" s="113">
        <v>0</v>
      </c>
      <c r="U267" s="113">
        <v>0</v>
      </c>
      <c r="V267" s="113">
        <v>0</v>
      </c>
      <c r="W267" s="113">
        <v>0</v>
      </c>
      <c r="X267" s="113">
        <v>0</v>
      </c>
      <c r="Y267" s="113">
        <v>0</v>
      </c>
      <c r="Z267" s="113">
        <v>0</v>
      </c>
      <c r="AA267" s="113">
        <v>0</v>
      </c>
      <c r="AB267" s="113">
        <f t="shared" si="254"/>
        <v>30879.199999999997</v>
      </c>
      <c r="AC267" s="87" t="s">
        <v>13</v>
      </c>
      <c r="AD267" s="32" t="s">
        <v>200</v>
      </c>
      <c r="AE267" s="91">
        <f t="shared" si="198"/>
        <v>30879.199999999997</v>
      </c>
      <c r="AF267" s="62">
        <f t="shared" si="199"/>
        <v>0</v>
      </c>
    </row>
    <row r="268" spans="2:34" s="46" customFormat="1" ht="36" customHeight="1" x14ac:dyDescent="0.25">
      <c r="B268" s="124"/>
      <c r="C268" s="127"/>
      <c r="D268" s="125"/>
      <c r="E268" s="122"/>
      <c r="F268" s="110">
        <v>0</v>
      </c>
      <c r="G268" s="110">
        <v>0</v>
      </c>
      <c r="H268" s="110">
        <v>0</v>
      </c>
      <c r="I268" s="110">
        <v>5000</v>
      </c>
      <c r="J268" s="110">
        <v>0</v>
      </c>
      <c r="K268" s="110">
        <v>0</v>
      </c>
      <c r="L268" s="110">
        <v>0</v>
      </c>
      <c r="M268" s="110">
        <v>0</v>
      </c>
      <c r="N268" s="110">
        <v>0</v>
      </c>
      <c r="O268" s="110">
        <v>0</v>
      </c>
      <c r="P268" s="113">
        <v>0</v>
      </c>
      <c r="Q268" s="113">
        <v>0</v>
      </c>
      <c r="R268" s="113">
        <v>0</v>
      </c>
      <c r="S268" s="113">
        <v>0</v>
      </c>
      <c r="T268" s="113">
        <v>0</v>
      </c>
      <c r="U268" s="113">
        <v>0</v>
      </c>
      <c r="V268" s="113">
        <v>0</v>
      </c>
      <c r="W268" s="113">
        <v>0</v>
      </c>
      <c r="X268" s="113">
        <v>0</v>
      </c>
      <c r="Y268" s="113">
        <v>0</v>
      </c>
      <c r="Z268" s="113">
        <v>0</v>
      </c>
      <c r="AA268" s="113">
        <v>0</v>
      </c>
      <c r="AB268" s="113">
        <f t="shared" si="254"/>
        <v>5000</v>
      </c>
      <c r="AC268" s="87" t="s">
        <v>14</v>
      </c>
      <c r="AD268" s="32"/>
      <c r="AE268" s="91">
        <f t="shared" si="198"/>
        <v>5000</v>
      </c>
      <c r="AF268" s="62">
        <f t="shared" si="199"/>
        <v>0</v>
      </c>
    </row>
    <row r="269" spans="2:34" s="46" customFormat="1" ht="36" customHeight="1" x14ac:dyDescent="0.25">
      <c r="B269" s="124"/>
      <c r="C269" s="127"/>
      <c r="D269" s="129" t="s">
        <v>348</v>
      </c>
      <c r="E269" s="122" t="s">
        <v>216</v>
      </c>
      <c r="F269" s="110">
        <f>F270+F271+F272+F273</f>
        <v>0</v>
      </c>
      <c r="G269" s="110">
        <f t="shared" ref="G269:N269" si="255">G270+G271+G272+G273</f>
        <v>0</v>
      </c>
      <c r="H269" s="110">
        <f t="shared" si="255"/>
        <v>0</v>
      </c>
      <c r="I269" s="110">
        <f t="shared" si="255"/>
        <v>0</v>
      </c>
      <c r="J269" s="110">
        <f t="shared" si="255"/>
        <v>0</v>
      </c>
      <c r="K269" s="110">
        <f t="shared" si="255"/>
        <v>0</v>
      </c>
      <c r="L269" s="110">
        <f t="shared" si="255"/>
        <v>0</v>
      </c>
      <c r="M269" s="110">
        <f t="shared" si="255"/>
        <v>0</v>
      </c>
      <c r="N269" s="110">
        <f t="shared" si="255"/>
        <v>53360.6</v>
      </c>
      <c r="O269" s="110">
        <f>O270+O271+O272+O273</f>
        <v>70641.8</v>
      </c>
      <c r="P269" s="113">
        <f>P270+P271+P272+P273</f>
        <v>105046.52048000001</v>
      </c>
      <c r="Q269" s="113">
        <f t="shared" ref="Q269:AA269" si="256">Q270+Q271+Q272+Q273</f>
        <v>49418.7</v>
      </c>
      <c r="R269" s="113">
        <f t="shared" si="256"/>
        <v>49418.7</v>
      </c>
      <c r="S269" s="113">
        <f t="shared" si="256"/>
        <v>49418.7</v>
      </c>
      <c r="T269" s="113">
        <f t="shared" si="256"/>
        <v>49418.7</v>
      </c>
      <c r="U269" s="113">
        <f t="shared" si="256"/>
        <v>49418.7</v>
      </c>
      <c r="V269" s="113">
        <f t="shared" si="256"/>
        <v>49418.7</v>
      </c>
      <c r="W269" s="113">
        <f t="shared" si="256"/>
        <v>49418.7</v>
      </c>
      <c r="X269" s="113">
        <f t="shared" si="256"/>
        <v>49418.7</v>
      </c>
      <c r="Y269" s="113">
        <f t="shared" si="256"/>
        <v>49418.7</v>
      </c>
      <c r="Z269" s="113">
        <f t="shared" si="256"/>
        <v>49418.7</v>
      </c>
      <c r="AA269" s="113">
        <f t="shared" si="256"/>
        <v>49418.7</v>
      </c>
      <c r="AB269" s="113">
        <f>AB270+AB271+AB272+AB273</f>
        <v>840316.90409202711</v>
      </c>
      <c r="AC269" s="87" t="s">
        <v>10</v>
      </c>
      <c r="AD269" s="32"/>
      <c r="AE269" s="91">
        <f t="shared" si="198"/>
        <v>476142.42048000003</v>
      </c>
      <c r="AF269" s="62">
        <f t="shared" si="199"/>
        <v>364174.48361202708</v>
      </c>
    </row>
    <row r="270" spans="2:34" s="46" customFormat="1" ht="36" customHeight="1" x14ac:dyDescent="0.25">
      <c r="B270" s="124"/>
      <c r="C270" s="127"/>
      <c r="D270" s="124"/>
      <c r="E270" s="122"/>
      <c r="F270" s="110">
        <v>0</v>
      </c>
      <c r="G270" s="110">
        <v>0</v>
      </c>
      <c r="H270" s="110">
        <v>0</v>
      </c>
      <c r="I270" s="110">
        <v>0</v>
      </c>
      <c r="J270" s="110">
        <v>0</v>
      </c>
      <c r="K270" s="110">
        <v>0</v>
      </c>
      <c r="L270" s="110">
        <v>0</v>
      </c>
      <c r="M270" s="110">
        <v>0</v>
      </c>
      <c r="N270" s="110">
        <v>0</v>
      </c>
      <c r="O270" s="110">
        <v>0</v>
      </c>
      <c r="P270" s="113">
        <v>0</v>
      </c>
      <c r="Q270" s="113">
        <v>0</v>
      </c>
      <c r="R270" s="113">
        <v>0</v>
      </c>
      <c r="S270" s="113">
        <v>0</v>
      </c>
      <c r="T270" s="113">
        <v>0</v>
      </c>
      <c r="U270" s="113">
        <v>0</v>
      </c>
      <c r="V270" s="113">
        <v>0</v>
      </c>
      <c r="W270" s="113">
        <v>0</v>
      </c>
      <c r="X270" s="113">
        <v>0</v>
      </c>
      <c r="Y270" s="113">
        <v>0</v>
      </c>
      <c r="Z270" s="113">
        <v>0</v>
      </c>
      <c r="AA270" s="113">
        <v>0</v>
      </c>
      <c r="AB270" s="113">
        <f>SUM(F270:AA270)</f>
        <v>0</v>
      </c>
      <c r="AC270" s="87" t="s">
        <v>11</v>
      </c>
      <c r="AD270" s="32"/>
      <c r="AE270" s="91">
        <f t="shared" ref="AE270:AE333" si="257">SUM(F270:U270)</f>
        <v>0</v>
      </c>
      <c r="AF270" s="62">
        <f t="shared" ref="AF270:AF333" si="258">AB270-AE270</f>
        <v>0</v>
      </c>
    </row>
    <row r="271" spans="2:34" s="46" customFormat="1" ht="36" customHeight="1" x14ac:dyDescent="0.25">
      <c r="B271" s="124"/>
      <c r="C271" s="127"/>
      <c r="D271" s="124"/>
      <c r="E271" s="122"/>
      <c r="F271" s="110">
        <v>0</v>
      </c>
      <c r="G271" s="110">
        <v>0</v>
      </c>
      <c r="H271" s="110">
        <v>0</v>
      </c>
      <c r="I271" s="110">
        <v>0</v>
      </c>
      <c r="J271" s="110">
        <v>0</v>
      </c>
      <c r="K271" s="110">
        <v>0</v>
      </c>
      <c r="L271" s="110">
        <v>0</v>
      </c>
      <c r="M271" s="110">
        <v>0</v>
      </c>
      <c r="N271" s="110">
        <v>50000</v>
      </c>
      <c r="O271" s="110">
        <v>50000</v>
      </c>
      <c r="P271" s="113">
        <v>50000</v>
      </c>
      <c r="Q271" s="113">
        <v>0</v>
      </c>
      <c r="R271" s="113">
        <v>0</v>
      </c>
      <c r="S271" s="113">
        <v>0</v>
      </c>
      <c r="T271" s="113">
        <v>0</v>
      </c>
      <c r="U271" s="113">
        <v>0</v>
      </c>
      <c r="V271" s="113">
        <v>0</v>
      </c>
      <c r="W271" s="113">
        <v>0</v>
      </c>
      <c r="X271" s="113">
        <v>0</v>
      </c>
      <c r="Y271" s="113">
        <v>0</v>
      </c>
      <c r="Z271" s="113">
        <v>0</v>
      </c>
      <c r="AA271" s="113">
        <v>0</v>
      </c>
      <c r="AB271" s="113">
        <f t="shared" ref="AB271" si="259">SUM(F271:AA271)</f>
        <v>150000</v>
      </c>
      <c r="AC271" s="87" t="s">
        <v>12</v>
      </c>
      <c r="AD271" s="32"/>
      <c r="AE271" s="91">
        <f t="shared" si="257"/>
        <v>150000</v>
      </c>
      <c r="AF271" s="62">
        <f t="shared" si="258"/>
        <v>0</v>
      </c>
    </row>
    <row r="272" spans="2:34" s="46" customFormat="1" ht="36" customHeight="1" x14ac:dyDescent="0.25">
      <c r="B272" s="124"/>
      <c r="C272" s="127"/>
      <c r="D272" s="124"/>
      <c r="E272" s="122"/>
      <c r="F272" s="110">
        <v>0</v>
      </c>
      <c r="G272" s="110">
        <v>0</v>
      </c>
      <c r="H272" s="110">
        <v>0</v>
      </c>
      <c r="I272" s="110">
        <v>0</v>
      </c>
      <c r="J272" s="110">
        <v>0</v>
      </c>
      <c r="K272" s="110">
        <v>0</v>
      </c>
      <c r="L272" s="110">
        <v>0</v>
      </c>
      <c r="M272" s="110">
        <v>0</v>
      </c>
      <c r="N272" s="110">
        <v>3360.6</v>
      </c>
      <c r="O272" s="110">
        <v>20641.8</v>
      </c>
      <c r="P272" s="113">
        <v>42748.6</v>
      </c>
      <c r="Q272" s="113">
        <v>42748.6</v>
      </c>
      <c r="R272" s="113">
        <v>42748.6</v>
      </c>
      <c r="S272" s="113">
        <v>42748.6</v>
      </c>
      <c r="T272" s="113">
        <v>42748.6</v>
      </c>
      <c r="U272" s="113">
        <v>42748.6</v>
      </c>
      <c r="V272" s="113">
        <v>42748.6</v>
      </c>
      <c r="W272" s="113">
        <v>42748.6</v>
      </c>
      <c r="X272" s="113">
        <v>42748.6</v>
      </c>
      <c r="Y272" s="113">
        <v>42748.6</v>
      </c>
      <c r="Z272" s="113">
        <v>42748.6</v>
      </c>
      <c r="AA272" s="113">
        <v>42748.6</v>
      </c>
      <c r="AB272" s="113">
        <v>604647.88361202704</v>
      </c>
      <c r="AC272" s="87" t="s">
        <v>13</v>
      </c>
      <c r="AD272" s="32" t="s">
        <v>200</v>
      </c>
      <c r="AE272" s="91">
        <f t="shared" si="257"/>
        <v>280494</v>
      </c>
      <c r="AF272" s="62">
        <f t="shared" si="258"/>
        <v>324153.88361202704</v>
      </c>
    </row>
    <row r="273" spans="2:32" s="46" customFormat="1" ht="36" customHeight="1" x14ac:dyDescent="0.25">
      <c r="B273" s="125"/>
      <c r="C273" s="128"/>
      <c r="D273" s="125"/>
      <c r="E273" s="122"/>
      <c r="F273" s="110">
        <v>0</v>
      </c>
      <c r="G273" s="110">
        <v>0</v>
      </c>
      <c r="H273" s="110">
        <v>0</v>
      </c>
      <c r="I273" s="110">
        <v>0</v>
      </c>
      <c r="J273" s="110">
        <v>0</v>
      </c>
      <c r="K273" s="110">
        <v>0</v>
      </c>
      <c r="L273" s="110">
        <v>0</v>
      </c>
      <c r="M273" s="110">
        <v>0</v>
      </c>
      <c r="N273" s="110">
        <v>0</v>
      </c>
      <c r="O273" s="110">
        <v>0</v>
      </c>
      <c r="P273" s="113">
        <v>12297.920480000001</v>
      </c>
      <c r="Q273" s="113">
        <v>6670.1</v>
      </c>
      <c r="R273" s="113">
        <v>6670.1</v>
      </c>
      <c r="S273" s="113">
        <v>6670.1</v>
      </c>
      <c r="T273" s="113">
        <v>6670.1</v>
      </c>
      <c r="U273" s="113">
        <v>6670.1</v>
      </c>
      <c r="V273" s="113">
        <v>6670.1</v>
      </c>
      <c r="W273" s="113">
        <v>6670.1</v>
      </c>
      <c r="X273" s="113">
        <v>6670.1</v>
      </c>
      <c r="Y273" s="113">
        <v>6670.1</v>
      </c>
      <c r="Z273" s="113">
        <v>6670.1</v>
      </c>
      <c r="AA273" s="113">
        <v>6670.1</v>
      </c>
      <c r="AB273" s="113">
        <f>SUM(F273:AA273)</f>
        <v>85669.020480000007</v>
      </c>
      <c r="AC273" s="87" t="s">
        <v>14</v>
      </c>
      <c r="AD273" s="32"/>
      <c r="AE273" s="91">
        <f t="shared" si="257"/>
        <v>45648.420479999993</v>
      </c>
      <c r="AF273" s="62">
        <f t="shared" si="258"/>
        <v>40020.600000000013</v>
      </c>
    </row>
    <row r="274" spans="2:32" s="46" customFormat="1" ht="36" customHeight="1" x14ac:dyDescent="0.25">
      <c r="B274" s="129" t="s">
        <v>258</v>
      </c>
      <c r="C274" s="126" t="s">
        <v>267</v>
      </c>
      <c r="D274" s="129" t="s">
        <v>265</v>
      </c>
      <c r="E274" s="122" t="s">
        <v>16</v>
      </c>
      <c r="F274" s="110">
        <f>F275+F276+F277+F278</f>
        <v>0</v>
      </c>
      <c r="G274" s="110">
        <f t="shared" ref="G274:K274" si="260">G275+G276+G277+G278</f>
        <v>30000</v>
      </c>
      <c r="H274" s="110">
        <f t="shared" si="260"/>
        <v>28000</v>
      </c>
      <c r="I274" s="110">
        <f t="shared" si="260"/>
        <v>0</v>
      </c>
      <c r="J274" s="110">
        <f t="shared" si="260"/>
        <v>0</v>
      </c>
      <c r="K274" s="110">
        <f t="shared" si="260"/>
        <v>0</v>
      </c>
      <c r="L274" s="110">
        <v>0</v>
      </c>
      <c r="M274" s="110">
        <v>0</v>
      </c>
      <c r="N274" s="110">
        <v>0</v>
      </c>
      <c r="O274" s="110">
        <v>0</v>
      </c>
      <c r="P274" s="113">
        <f t="shared" ref="P274:U274" si="261">P275+P276+P277+P278</f>
        <v>0</v>
      </c>
      <c r="Q274" s="113">
        <f t="shared" si="261"/>
        <v>0</v>
      </c>
      <c r="R274" s="113">
        <f t="shared" si="261"/>
        <v>0</v>
      </c>
      <c r="S274" s="113">
        <f t="shared" si="261"/>
        <v>0</v>
      </c>
      <c r="T274" s="113">
        <f t="shared" si="261"/>
        <v>0</v>
      </c>
      <c r="U274" s="113">
        <f t="shared" si="261"/>
        <v>0</v>
      </c>
      <c r="V274" s="113">
        <f>V275+V276+V277+V278</f>
        <v>0</v>
      </c>
      <c r="W274" s="113">
        <f t="shared" ref="W274:AA274" si="262">W275+W276+W277+W278</f>
        <v>0</v>
      </c>
      <c r="X274" s="113">
        <f t="shared" si="262"/>
        <v>0</v>
      </c>
      <c r="Y274" s="113">
        <f t="shared" si="262"/>
        <v>0</v>
      </c>
      <c r="Z274" s="113">
        <f t="shared" si="262"/>
        <v>0</v>
      </c>
      <c r="AA274" s="113">
        <f t="shared" si="262"/>
        <v>0</v>
      </c>
      <c r="AB274" s="113">
        <f>AB275+AB276+AB277+AB278</f>
        <v>58000</v>
      </c>
      <c r="AC274" s="87" t="s">
        <v>10</v>
      </c>
      <c r="AD274" s="32"/>
      <c r="AE274" s="91">
        <f t="shared" si="257"/>
        <v>58000</v>
      </c>
      <c r="AF274" s="62">
        <f t="shared" si="258"/>
        <v>0</v>
      </c>
    </row>
    <row r="275" spans="2:32" s="46" customFormat="1" ht="36" customHeight="1" x14ac:dyDescent="0.25">
      <c r="B275" s="124"/>
      <c r="C275" s="127"/>
      <c r="D275" s="124"/>
      <c r="E275" s="122"/>
      <c r="F275" s="110">
        <v>0</v>
      </c>
      <c r="G275" s="110">
        <v>0</v>
      </c>
      <c r="H275" s="110">
        <v>0</v>
      </c>
      <c r="I275" s="110">
        <v>0</v>
      </c>
      <c r="J275" s="110">
        <v>0</v>
      </c>
      <c r="K275" s="110">
        <v>0</v>
      </c>
      <c r="L275" s="110">
        <v>0</v>
      </c>
      <c r="M275" s="110">
        <v>0</v>
      </c>
      <c r="N275" s="110">
        <v>0</v>
      </c>
      <c r="O275" s="110">
        <v>0</v>
      </c>
      <c r="P275" s="113">
        <v>0</v>
      </c>
      <c r="Q275" s="113">
        <v>0</v>
      </c>
      <c r="R275" s="113">
        <v>0</v>
      </c>
      <c r="S275" s="113">
        <v>0</v>
      </c>
      <c r="T275" s="113">
        <v>0</v>
      </c>
      <c r="U275" s="113">
        <v>0</v>
      </c>
      <c r="V275" s="113">
        <v>0</v>
      </c>
      <c r="W275" s="113">
        <v>0</v>
      </c>
      <c r="X275" s="113">
        <v>0</v>
      </c>
      <c r="Y275" s="113">
        <v>0</v>
      </c>
      <c r="Z275" s="113">
        <v>0</v>
      </c>
      <c r="AA275" s="113">
        <v>0</v>
      </c>
      <c r="AB275" s="113">
        <f>SUM(F275:AA275)</f>
        <v>0</v>
      </c>
      <c r="AC275" s="87" t="s">
        <v>11</v>
      </c>
      <c r="AD275" s="32"/>
      <c r="AE275" s="91">
        <f t="shared" si="257"/>
        <v>0</v>
      </c>
      <c r="AF275" s="62">
        <f t="shared" si="258"/>
        <v>0</v>
      </c>
    </row>
    <row r="276" spans="2:32" s="46" customFormat="1" ht="36" customHeight="1" x14ac:dyDescent="0.25">
      <c r="B276" s="124"/>
      <c r="C276" s="127"/>
      <c r="D276" s="124"/>
      <c r="E276" s="122"/>
      <c r="F276" s="110">
        <v>0</v>
      </c>
      <c r="G276" s="110">
        <v>0</v>
      </c>
      <c r="H276" s="110">
        <v>0</v>
      </c>
      <c r="I276" s="110">
        <v>0</v>
      </c>
      <c r="J276" s="110">
        <v>0</v>
      </c>
      <c r="K276" s="110">
        <v>0</v>
      </c>
      <c r="L276" s="110">
        <v>0</v>
      </c>
      <c r="M276" s="110">
        <v>0</v>
      </c>
      <c r="N276" s="110">
        <v>0</v>
      </c>
      <c r="O276" s="110">
        <v>0</v>
      </c>
      <c r="P276" s="113">
        <v>0</v>
      </c>
      <c r="Q276" s="113">
        <v>0</v>
      </c>
      <c r="R276" s="113">
        <v>0</v>
      </c>
      <c r="S276" s="113">
        <v>0</v>
      </c>
      <c r="T276" s="113">
        <v>0</v>
      </c>
      <c r="U276" s="113">
        <v>0</v>
      </c>
      <c r="V276" s="113">
        <v>0</v>
      </c>
      <c r="W276" s="113">
        <v>0</v>
      </c>
      <c r="X276" s="113">
        <v>0</v>
      </c>
      <c r="Y276" s="113">
        <v>0</v>
      </c>
      <c r="Z276" s="113">
        <v>0</v>
      </c>
      <c r="AA276" s="113">
        <v>0</v>
      </c>
      <c r="AB276" s="113">
        <f t="shared" ref="AB276:AB278" si="263">SUM(F276:AA276)</f>
        <v>0</v>
      </c>
      <c r="AC276" s="87" t="s">
        <v>12</v>
      </c>
      <c r="AD276" s="32"/>
      <c r="AE276" s="91">
        <f t="shared" si="257"/>
        <v>0</v>
      </c>
      <c r="AF276" s="62">
        <f t="shared" si="258"/>
        <v>0</v>
      </c>
    </row>
    <row r="277" spans="2:32" s="46" customFormat="1" ht="36" customHeight="1" x14ac:dyDescent="0.25">
      <c r="B277" s="124"/>
      <c r="C277" s="127"/>
      <c r="D277" s="124"/>
      <c r="E277" s="122"/>
      <c r="F277" s="110">
        <v>0</v>
      </c>
      <c r="G277" s="110">
        <v>30000</v>
      </c>
      <c r="H277" s="110">
        <v>28000</v>
      </c>
      <c r="I277" s="110">
        <v>0</v>
      </c>
      <c r="J277" s="110">
        <v>0</v>
      </c>
      <c r="K277" s="110">
        <v>0</v>
      </c>
      <c r="L277" s="110">
        <v>0</v>
      </c>
      <c r="M277" s="110">
        <v>0</v>
      </c>
      <c r="N277" s="110">
        <v>0</v>
      </c>
      <c r="O277" s="110">
        <v>0</v>
      </c>
      <c r="P277" s="113">
        <v>0</v>
      </c>
      <c r="Q277" s="113">
        <v>0</v>
      </c>
      <c r="R277" s="113">
        <v>0</v>
      </c>
      <c r="S277" s="113">
        <v>0</v>
      </c>
      <c r="T277" s="113">
        <v>0</v>
      </c>
      <c r="U277" s="113">
        <v>0</v>
      </c>
      <c r="V277" s="113">
        <v>0</v>
      </c>
      <c r="W277" s="113">
        <v>0</v>
      </c>
      <c r="X277" s="113">
        <v>0</v>
      </c>
      <c r="Y277" s="113">
        <v>0</v>
      </c>
      <c r="Z277" s="113">
        <v>0</v>
      </c>
      <c r="AA277" s="113">
        <v>0</v>
      </c>
      <c r="AB277" s="113">
        <f t="shared" si="263"/>
        <v>58000</v>
      </c>
      <c r="AC277" s="87" t="s">
        <v>13</v>
      </c>
      <c r="AD277" s="32"/>
      <c r="AE277" s="91">
        <f t="shared" si="257"/>
        <v>58000</v>
      </c>
      <c r="AF277" s="62">
        <f t="shared" si="258"/>
        <v>0</v>
      </c>
    </row>
    <row r="278" spans="2:32" s="46" customFormat="1" ht="36" customHeight="1" x14ac:dyDescent="0.25">
      <c r="B278" s="125"/>
      <c r="C278" s="128"/>
      <c r="D278" s="125"/>
      <c r="E278" s="122"/>
      <c r="F278" s="110">
        <v>0</v>
      </c>
      <c r="G278" s="110">
        <v>0</v>
      </c>
      <c r="H278" s="110">
        <v>0</v>
      </c>
      <c r="I278" s="110">
        <v>0</v>
      </c>
      <c r="J278" s="110">
        <v>0</v>
      </c>
      <c r="K278" s="110">
        <v>0</v>
      </c>
      <c r="L278" s="110">
        <v>0</v>
      </c>
      <c r="M278" s="110">
        <v>0</v>
      </c>
      <c r="N278" s="110">
        <v>0</v>
      </c>
      <c r="O278" s="110">
        <v>0</v>
      </c>
      <c r="P278" s="113">
        <v>0</v>
      </c>
      <c r="Q278" s="113">
        <v>0</v>
      </c>
      <c r="R278" s="113">
        <v>0</v>
      </c>
      <c r="S278" s="113">
        <v>0</v>
      </c>
      <c r="T278" s="113">
        <v>0</v>
      </c>
      <c r="U278" s="113">
        <v>0</v>
      </c>
      <c r="V278" s="113">
        <v>0</v>
      </c>
      <c r="W278" s="113">
        <v>0</v>
      </c>
      <c r="X278" s="113">
        <v>0</v>
      </c>
      <c r="Y278" s="113">
        <v>0</v>
      </c>
      <c r="Z278" s="113">
        <v>0</v>
      </c>
      <c r="AA278" s="113">
        <v>0</v>
      </c>
      <c r="AB278" s="113">
        <f t="shared" si="263"/>
        <v>0</v>
      </c>
      <c r="AC278" s="87" t="s">
        <v>14</v>
      </c>
      <c r="AD278" s="32"/>
      <c r="AE278" s="91">
        <f t="shared" si="257"/>
        <v>0</v>
      </c>
      <c r="AF278" s="62">
        <f t="shared" si="258"/>
        <v>0</v>
      </c>
    </row>
    <row r="279" spans="2:32" s="46" customFormat="1" ht="36" customHeight="1" x14ac:dyDescent="0.25">
      <c r="B279" s="129" t="s">
        <v>259</v>
      </c>
      <c r="C279" s="126" t="s">
        <v>271</v>
      </c>
      <c r="D279" s="129" t="s">
        <v>355</v>
      </c>
      <c r="E279" s="122" t="s">
        <v>213</v>
      </c>
      <c r="F279" s="110">
        <f>F280+F281+F282+F283</f>
        <v>0</v>
      </c>
      <c r="G279" s="110">
        <f t="shared" ref="G279:K279" si="264">G280+G281+G282+G283</f>
        <v>0</v>
      </c>
      <c r="H279" s="110">
        <f t="shared" si="264"/>
        <v>0</v>
      </c>
      <c r="I279" s="110">
        <f t="shared" si="264"/>
        <v>0</v>
      </c>
      <c r="J279" s="110">
        <f t="shared" si="264"/>
        <v>0</v>
      </c>
      <c r="K279" s="110">
        <f t="shared" si="264"/>
        <v>0</v>
      </c>
      <c r="L279" s="110">
        <v>0</v>
      </c>
      <c r="M279" s="110">
        <v>0</v>
      </c>
      <c r="N279" s="110">
        <v>0</v>
      </c>
      <c r="O279" s="110">
        <v>0</v>
      </c>
      <c r="P279" s="113">
        <f>P280+P281+P282+P283</f>
        <v>25430</v>
      </c>
      <c r="Q279" s="113">
        <f>Q280+Q281+Q282+Q283</f>
        <v>0</v>
      </c>
      <c r="R279" s="113">
        <f t="shared" ref="R279:AA279" si="265">R280+R281+R282+R283</f>
        <v>24516.7</v>
      </c>
      <c r="S279" s="113">
        <f t="shared" si="265"/>
        <v>0</v>
      </c>
      <c r="T279" s="113">
        <f t="shared" si="265"/>
        <v>0</v>
      </c>
      <c r="U279" s="113">
        <f t="shared" si="265"/>
        <v>0</v>
      </c>
      <c r="V279" s="113">
        <f t="shared" si="265"/>
        <v>0</v>
      </c>
      <c r="W279" s="113">
        <f t="shared" si="265"/>
        <v>0</v>
      </c>
      <c r="X279" s="113">
        <f t="shared" si="265"/>
        <v>0</v>
      </c>
      <c r="Y279" s="113">
        <f t="shared" si="265"/>
        <v>0</v>
      </c>
      <c r="Z279" s="113">
        <f t="shared" si="265"/>
        <v>0</v>
      </c>
      <c r="AA279" s="113">
        <f t="shared" si="265"/>
        <v>0</v>
      </c>
      <c r="AB279" s="113">
        <f>AB280+AB281+AB282+AB283</f>
        <v>49946.7</v>
      </c>
      <c r="AC279" s="87" t="s">
        <v>10</v>
      </c>
      <c r="AD279" s="32"/>
      <c r="AE279" s="91">
        <f t="shared" si="257"/>
        <v>49946.7</v>
      </c>
      <c r="AF279" s="62">
        <f t="shared" si="258"/>
        <v>0</v>
      </c>
    </row>
    <row r="280" spans="2:32" s="46" customFormat="1" ht="36" customHeight="1" x14ac:dyDescent="0.25">
      <c r="B280" s="124"/>
      <c r="C280" s="127"/>
      <c r="D280" s="124"/>
      <c r="E280" s="122"/>
      <c r="F280" s="110">
        <v>0</v>
      </c>
      <c r="G280" s="110">
        <v>0</v>
      </c>
      <c r="H280" s="110">
        <v>0</v>
      </c>
      <c r="I280" s="110">
        <v>0</v>
      </c>
      <c r="J280" s="110">
        <v>0</v>
      </c>
      <c r="K280" s="110">
        <v>0</v>
      </c>
      <c r="L280" s="110">
        <v>0</v>
      </c>
      <c r="M280" s="110">
        <v>0</v>
      </c>
      <c r="N280" s="110">
        <v>0</v>
      </c>
      <c r="O280" s="110">
        <v>0</v>
      </c>
      <c r="P280" s="113">
        <v>0</v>
      </c>
      <c r="Q280" s="113">
        <v>0</v>
      </c>
      <c r="R280" s="113">
        <v>0</v>
      </c>
      <c r="S280" s="113">
        <v>0</v>
      </c>
      <c r="T280" s="113">
        <v>0</v>
      </c>
      <c r="U280" s="113">
        <v>0</v>
      </c>
      <c r="V280" s="113">
        <v>0</v>
      </c>
      <c r="W280" s="113">
        <v>0</v>
      </c>
      <c r="X280" s="113">
        <v>0</v>
      </c>
      <c r="Y280" s="113">
        <v>0</v>
      </c>
      <c r="Z280" s="113">
        <v>0</v>
      </c>
      <c r="AA280" s="113">
        <v>0</v>
      </c>
      <c r="AB280" s="113">
        <f>SUM(F280:AA280)</f>
        <v>0</v>
      </c>
      <c r="AC280" s="87" t="s">
        <v>11</v>
      </c>
      <c r="AD280" s="32"/>
      <c r="AE280" s="91">
        <f t="shared" si="257"/>
        <v>0</v>
      </c>
      <c r="AF280" s="62">
        <f t="shared" si="258"/>
        <v>0</v>
      </c>
    </row>
    <row r="281" spans="2:32" s="46" customFormat="1" ht="36" customHeight="1" x14ac:dyDescent="0.25">
      <c r="B281" s="124"/>
      <c r="C281" s="127"/>
      <c r="D281" s="124"/>
      <c r="E281" s="122"/>
      <c r="F281" s="110">
        <v>0</v>
      </c>
      <c r="G281" s="110">
        <v>0</v>
      </c>
      <c r="H281" s="110">
        <v>0</v>
      </c>
      <c r="I281" s="110">
        <v>0</v>
      </c>
      <c r="J281" s="110">
        <v>0</v>
      </c>
      <c r="K281" s="110">
        <v>0</v>
      </c>
      <c r="L281" s="110">
        <v>0</v>
      </c>
      <c r="M281" s="110">
        <v>0</v>
      </c>
      <c r="N281" s="110">
        <v>0</v>
      </c>
      <c r="O281" s="110">
        <v>0</v>
      </c>
      <c r="P281" s="113">
        <v>0</v>
      </c>
      <c r="Q281" s="113">
        <v>0</v>
      </c>
      <c r="R281" s="113">
        <v>0</v>
      </c>
      <c r="S281" s="113">
        <v>0</v>
      </c>
      <c r="T281" s="113">
        <v>0</v>
      </c>
      <c r="U281" s="113">
        <v>0</v>
      </c>
      <c r="V281" s="113">
        <v>0</v>
      </c>
      <c r="W281" s="113">
        <v>0</v>
      </c>
      <c r="X281" s="113">
        <v>0</v>
      </c>
      <c r="Y281" s="113">
        <v>0</v>
      </c>
      <c r="Z281" s="113">
        <v>0</v>
      </c>
      <c r="AA281" s="113">
        <v>0</v>
      </c>
      <c r="AB281" s="113">
        <f t="shared" ref="AB281:AB283" si="266">SUM(F281:AA281)</f>
        <v>0</v>
      </c>
      <c r="AC281" s="87" t="s">
        <v>12</v>
      </c>
      <c r="AD281" s="32"/>
      <c r="AE281" s="91">
        <f t="shared" si="257"/>
        <v>0</v>
      </c>
      <c r="AF281" s="62">
        <f t="shared" si="258"/>
        <v>0</v>
      </c>
    </row>
    <row r="282" spans="2:32" s="46" customFormat="1" ht="36" customHeight="1" x14ac:dyDescent="0.25">
      <c r="B282" s="124"/>
      <c r="C282" s="127"/>
      <c r="D282" s="124"/>
      <c r="E282" s="122"/>
      <c r="F282" s="110">
        <v>0</v>
      </c>
      <c r="G282" s="110">
        <v>0</v>
      </c>
      <c r="H282" s="110">
        <v>0</v>
      </c>
      <c r="I282" s="110">
        <v>0</v>
      </c>
      <c r="J282" s="110">
        <v>0</v>
      </c>
      <c r="K282" s="110">
        <v>0</v>
      </c>
      <c r="L282" s="110">
        <v>0</v>
      </c>
      <c r="M282" s="110">
        <v>0</v>
      </c>
      <c r="N282" s="110">
        <v>0</v>
      </c>
      <c r="O282" s="110">
        <v>0</v>
      </c>
      <c r="P282" s="113">
        <v>25430</v>
      </c>
      <c r="Q282" s="113">
        <v>0</v>
      </c>
      <c r="R282" s="113">
        <v>24516.7</v>
      </c>
      <c r="S282" s="113">
        <v>0</v>
      </c>
      <c r="T282" s="113">
        <v>0</v>
      </c>
      <c r="U282" s="113">
        <v>0</v>
      </c>
      <c r="V282" s="113">
        <v>0</v>
      </c>
      <c r="W282" s="113">
        <v>0</v>
      </c>
      <c r="X282" s="113">
        <v>0</v>
      </c>
      <c r="Y282" s="113">
        <v>0</v>
      </c>
      <c r="Z282" s="113">
        <v>0</v>
      </c>
      <c r="AA282" s="113">
        <v>0</v>
      </c>
      <c r="AB282" s="113">
        <f t="shared" si="266"/>
        <v>49946.7</v>
      </c>
      <c r="AC282" s="87" t="s">
        <v>13</v>
      </c>
      <c r="AD282" s="32"/>
      <c r="AE282" s="91">
        <f t="shared" si="257"/>
        <v>49946.7</v>
      </c>
      <c r="AF282" s="62">
        <f t="shared" si="258"/>
        <v>0</v>
      </c>
    </row>
    <row r="283" spans="2:32" s="46" customFormat="1" ht="36" customHeight="1" x14ac:dyDescent="0.25">
      <c r="B283" s="125"/>
      <c r="C283" s="128"/>
      <c r="D283" s="125"/>
      <c r="E283" s="122"/>
      <c r="F283" s="110">
        <v>0</v>
      </c>
      <c r="G283" s="110">
        <v>0</v>
      </c>
      <c r="H283" s="110">
        <v>0</v>
      </c>
      <c r="I283" s="110">
        <v>0</v>
      </c>
      <c r="J283" s="110">
        <v>0</v>
      </c>
      <c r="K283" s="110">
        <v>0</v>
      </c>
      <c r="L283" s="110">
        <v>0</v>
      </c>
      <c r="M283" s="110">
        <v>0</v>
      </c>
      <c r="N283" s="110">
        <v>0</v>
      </c>
      <c r="O283" s="110">
        <v>0</v>
      </c>
      <c r="P283" s="113">
        <v>0</v>
      </c>
      <c r="Q283" s="113">
        <v>0</v>
      </c>
      <c r="R283" s="113">
        <v>0</v>
      </c>
      <c r="S283" s="113">
        <v>0</v>
      </c>
      <c r="T283" s="113">
        <v>0</v>
      </c>
      <c r="U283" s="113">
        <v>0</v>
      </c>
      <c r="V283" s="113">
        <v>0</v>
      </c>
      <c r="W283" s="113">
        <v>0</v>
      </c>
      <c r="X283" s="113">
        <v>0</v>
      </c>
      <c r="Y283" s="113">
        <v>0</v>
      </c>
      <c r="Z283" s="113">
        <v>0</v>
      </c>
      <c r="AA283" s="113">
        <v>0</v>
      </c>
      <c r="AB283" s="113">
        <f t="shared" si="266"/>
        <v>0</v>
      </c>
      <c r="AC283" s="87" t="s">
        <v>14</v>
      </c>
      <c r="AD283" s="32"/>
      <c r="AE283" s="91">
        <f t="shared" si="257"/>
        <v>0</v>
      </c>
      <c r="AF283" s="62">
        <f t="shared" si="258"/>
        <v>0</v>
      </c>
    </row>
    <row r="284" spans="2:32" s="46" customFormat="1" ht="36" customHeight="1" x14ac:dyDescent="0.25">
      <c r="B284" s="122" t="s">
        <v>260</v>
      </c>
      <c r="C284" s="131" t="s">
        <v>284</v>
      </c>
      <c r="D284" s="122" t="s">
        <v>282</v>
      </c>
      <c r="E284" s="122" t="s">
        <v>315</v>
      </c>
      <c r="F284" s="110">
        <f>F285+F286+F287+F288</f>
        <v>88296.3</v>
      </c>
      <c r="G284" s="110">
        <f t="shared" ref="G284:P284" si="267">G285+G286+G287+G288</f>
        <v>88718.8</v>
      </c>
      <c r="H284" s="110">
        <f t="shared" si="267"/>
        <v>115593.3</v>
      </c>
      <c r="I284" s="110">
        <f t="shared" si="267"/>
        <v>119717.2</v>
      </c>
      <c r="J284" s="110">
        <f t="shared" si="267"/>
        <v>118880.90000000001</v>
      </c>
      <c r="K284" s="110">
        <f t="shared" si="267"/>
        <v>91760.7</v>
      </c>
      <c r="L284" s="110">
        <f t="shared" si="267"/>
        <v>147385</v>
      </c>
      <c r="M284" s="110">
        <f>M285+M286+M287+M288</f>
        <v>124047.5</v>
      </c>
      <c r="N284" s="110">
        <f>N285+N286+N287+N288</f>
        <v>162892.19999999998</v>
      </c>
      <c r="O284" s="110">
        <f>O285+O286+O287+O288</f>
        <v>237164.5</v>
      </c>
      <c r="P284" s="113">
        <f t="shared" si="267"/>
        <v>0</v>
      </c>
      <c r="Q284" s="113">
        <f t="shared" ref="Q284:R284" si="268">Q285+Q286+Q287+Q288</f>
        <v>0</v>
      </c>
      <c r="R284" s="113">
        <f t="shared" si="268"/>
        <v>0</v>
      </c>
      <c r="S284" s="113">
        <f t="shared" ref="S284:T284" si="269">S285+S286+S287+S288</f>
        <v>0</v>
      </c>
      <c r="T284" s="113">
        <f t="shared" si="269"/>
        <v>0</v>
      </c>
      <c r="U284" s="113">
        <f t="shared" ref="U284:AA284" si="270">U285+U286+U287+U288</f>
        <v>0</v>
      </c>
      <c r="V284" s="113">
        <f t="shared" si="270"/>
        <v>0</v>
      </c>
      <c r="W284" s="113">
        <f t="shared" si="270"/>
        <v>0</v>
      </c>
      <c r="X284" s="113">
        <f t="shared" si="270"/>
        <v>0</v>
      </c>
      <c r="Y284" s="113">
        <f t="shared" si="270"/>
        <v>0</v>
      </c>
      <c r="Z284" s="113">
        <f t="shared" si="270"/>
        <v>0</v>
      </c>
      <c r="AA284" s="113">
        <f t="shared" si="270"/>
        <v>0</v>
      </c>
      <c r="AB284" s="113">
        <f>AB285+AB286+AB287+AB288</f>
        <v>1294456.4000000001</v>
      </c>
      <c r="AC284" s="87" t="s">
        <v>10</v>
      </c>
      <c r="AD284" s="32"/>
      <c r="AE284" s="91">
        <f t="shared" si="257"/>
        <v>1294456.3999999999</v>
      </c>
      <c r="AF284" s="62">
        <f t="shared" si="258"/>
        <v>0</v>
      </c>
    </row>
    <row r="285" spans="2:32" s="46" customFormat="1" ht="36" customHeight="1" x14ac:dyDescent="0.25">
      <c r="B285" s="122"/>
      <c r="C285" s="131"/>
      <c r="D285" s="122"/>
      <c r="E285" s="122"/>
      <c r="F285" s="110">
        <f>F290+F305+F310+F325</f>
        <v>0</v>
      </c>
      <c r="G285" s="110">
        <f t="shared" ref="G285:AA285" si="271">G290+G305+G310+G325</f>
        <v>0</v>
      </c>
      <c r="H285" s="110">
        <f t="shared" si="271"/>
        <v>0</v>
      </c>
      <c r="I285" s="110">
        <f t="shared" si="271"/>
        <v>0</v>
      </c>
      <c r="J285" s="110">
        <f t="shared" si="271"/>
        <v>0</v>
      </c>
      <c r="K285" s="110">
        <f t="shared" si="271"/>
        <v>0</v>
      </c>
      <c r="L285" s="110">
        <f t="shared" si="271"/>
        <v>0</v>
      </c>
      <c r="M285" s="110">
        <f t="shared" si="271"/>
        <v>0</v>
      </c>
      <c r="N285" s="110">
        <f t="shared" si="271"/>
        <v>0</v>
      </c>
      <c r="O285" s="110">
        <f t="shared" si="271"/>
        <v>0</v>
      </c>
      <c r="P285" s="112">
        <f t="shared" si="271"/>
        <v>0</v>
      </c>
      <c r="Q285" s="112">
        <f t="shared" si="271"/>
        <v>0</v>
      </c>
      <c r="R285" s="112">
        <f t="shared" si="271"/>
        <v>0</v>
      </c>
      <c r="S285" s="112">
        <f t="shared" si="271"/>
        <v>0</v>
      </c>
      <c r="T285" s="112">
        <f t="shared" si="271"/>
        <v>0</v>
      </c>
      <c r="U285" s="112">
        <f t="shared" si="271"/>
        <v>0</v>
      </c>
      <c r="V285" s="112">
        <f t="shared" si="271"/>
        <v>0</v>
      </c>
      <c r="W285" s="112">
        <f t="shared" si="271"/>
        <v>0</v>
      </c>
      <c r="X285" s="112">
        <f t="shared" si="271"/>
        <v>0</v>
      </c>
      <c r="Y285" s="112">
        <f t="shared" si="271"/>
        <v>0</v>
      </c>
      <c r="Z285" s="112">
        <f t="shared" si="271"/>
        <v>0</v>
      </c>
      <c r="AA285" s="112">
        <f t="shared" si="271"/>
        <v>0</v>
      </c>
      <c r="AB285" s="113">
        <f>SUM(F285:AA285)</f>
        <v>0</v>
      </c>
      <c r="AC285" s="87" t="s">
        <v>11</v>
      </c>
      <c r="AD285" s="32"/>
      <c r="AE285" s="91">
        <f t="shared" si="257"/>
        <v>0</v>
      </c>
      <c r="AF285" s="62">
        <f t="shared" si="258"/>
        <v>0</v>
      </c>
    </row>
    <row r="286" spans="2:32" s="46" customFormat="1" ht="36" customHeight="1" x14ac:dyDescent="0.25">
      <c r="B286" s="122"/>
      <c r="C286" s="131"/>
      <c r="D286" s="122"/>
      <c r="E286" s="122"/>
      <c r="F286" s="110">
        <f>F291+F306+F311+F326</f>
        <v>0</v>
      </c>
      <c r="G286" s="110">
        <f t="shared" ref="G286:AA286" si="272">G291+G306+G311+G326</f>
        <v>0</v>
      </c>
      <c r="H286" s="110">
        <f t="shared" si="272"/>
        <v>30000</v>
      </c>
      <c r="I286" s="110">
        <f t="shared" si="272"/>
        <v>35777</v>
      </c>
      <c r="J286" s="110">
        <f t="shared" si="272"/>
        <v>30621.3</v>
      </c>
      <c r="K286" s="110">
        <f t="shared" si="272"/>
        <v>4115.5</v>
      </c>
      <c r="L286" s="110">
        <f t="shared" si="272"/>
        <v>19240.900000000001</v>
      </c>
      <c r="M286" s="110">
        <f t="shared" si="272"/>
        <v>0</v>
      </c>
      <c r="N286" s="110">
        <f t="shared" si="272"/>
        <v>0</v>
      </c>
      <c r="O286" s="110">
        <f t="shared" si="272"/>
        <v>1300</v>
      </c>
      <c r="P286" s="112">
        <f t="shared" si="272"/>
        <v>0</v>
      </c>
      <c r="Q286" s="112">
        <f t="shared" si="272"/>
        <v>0</v>
      </c>
      <c r="R286" s="112">
        <f t="shared" si="272"/>
        <v>0</v>
      </c>
      <c r="S286" s="112">
        <f t="shared" si="272"/>
        <v>0</v>
      </c>
      <c r="T286" s="112">
        <f t="shared" si="272"/>
        <v>0</v>
      </c>
      <c r="U286" s="112">
        <f t="shared" si="272"/>
        <v>0</v>
      </c>
      <c r="V286" s="112">
        <f t="shared" si="272"/>
        <v>0</v>
      </c>
      <c r="W286" s="112">
        <f t="shared" si="272"/>
        <v>0</v>
      </c>
      <c r="X286" s="112">
        <f t="shared" si="272"/>
        <v>0</v>
      </c>
      <c r="Y286" s="112">
        <f t="shared" si="272"/>
        <v>0</v>
      </c>
      <c r="Z286" s="112">
        <f t="shared" si="272"/>
        <v>0</v>
      </c>
      <c r="AA286" s="112">
        <f t="shared" si="272"/>
        <v>0</v>
      </c>
      <c r="AB286" s="113">
        <f t="shared" ref="AB286:AB287" si="273">SUM(F286:AA286)</f>
        <v>121054.70000000001</v>
      </c>
      <c r="AC286" s="87" t="s">
        <v>12</v>
      </c>
      <c r="AD286" s="32"/>
      <c r="AE286" s="91">
        <f t="shared" si="257"/>
        <v>121054.70000000001</v>
      </c>
      <c r="AF286" s="62">
        <f t="shared" si="258"/>
        <v>0</v>
      </c>
    </row>
    <row r="287" spans="2:32" s="46" customFormat="1" ht="36" customHeight="1" x14ac:dyDescent="0.25">
      <c r="B287" s="122"/>
      <c r="C287" s="131"/>
      <c r="D287" s="122"/>
      <c r="E287" s="122"/>
      <c r="F287" s="110">
        <f>F292+F307+F312+F327</f>
        <v>87846.3</v>
      </c>
      <c r="G287" s="110">
        <f t="shared" ref="G287:AA287" si="274">G292+G307+G312+G327</f>
        <v>88268.800000000003</v>
      </c>
      <c r="H287" s="110">
        <f t="shared" si="274"/>
        <v>85137.8</v>
      </c>
      <c r="I287" s="110">
        <f t="shared" si="274"/>
        <v>83380.2</v>
      </c>
      <c r="J287" s="110">
        <f t="shared" si="274"/>
        <v>87919.6</v>
      </c>
      <c r="K287" s="110">
        <f t="shared" si="274"/>
        <v>87271.2</v>
      </c>
      <c r="L287" s="110">
        <f t="shared" si="274"/>
        <v>127732.7</v>
      </c>
      <c r="M287" s="110">
        <f t="shared" si="274"/>
        <v>123592.8</v>
      </c>
      <c r="N287" s="110">
        <f t="shared" si="274"/>
        <v>162414.79999999999</v>
      </c>
      <c r="O287" s="110">
        <f t="shared" si="274"/>
        <v>235864.5</v>
      </c>
      <c r="P287" s="112">
        <f t="shared" si="274"/>
        <v>0</v>
      </c>
      <c r="Q287" s="112">
        <f t="shared" si="274"/>
        <v>0</v>
      </c>
      <c r="R287" s="112">
        <f t="shared" si="274"/>
        <v>0</v>
      </c>
      <c r="S287" s="112">
        <f t="shared" si="274"/>
        <v>0</v>
      </c>
      <c r="T287" s="112">
        <f t="shared" si="274"/>
        <v>0</v>
      </c>
      <c r="U287" s="112">
        <f t="shared" si="274"/>
        <v>0</v>
      </c>
      <c r="V287" s="112">
        <f t="shared" si="274"/>
        <v>0</v>
      </c>
      <c r="W287" s="112">
        <f t="shared" si="274"/>
        <v>0</v>
      </c>
      <c r="X287" s="112">
        <f t="shared" si="274"/>
        <v>0</v>
      </c>
      <c r="Y287" s="112">
        <f t="shared" si="274"/>
        <v>0</v>
      </c>
      <c r="Z287" s="112">
        <f t="shared" si="274"/>
        <v>0</v>
      </c>
      <c r="AA287" s="112">
        <f t="shared" si="274"/>
        <v>0</v>
      </c>
      <c r="AB287" s="113">
        <f t="shared" si="273"/>
        <v>1169428.7000000002</v>
      </c>
      <c r="AC287" s="87" t="s">
        <v>13</v>
      </c>
      <c r="AD287" s="32"/>
      <c r="AE287" s="91">
        <f t="shared" si="257"/>
        <v>1169428.7000000002</v>
      </c>
      <c r="AF287" s="62">
        <f t="shared" si="258"/>
        <v>0</v>
      </c>
    </row>
    <row r="288" spans="2:32" s="46" customFormat="1" ht="36" customHeight="1" x14ac:dyDescent="0.25">
      <c r="B288" s="122"/>
      <c r="C288" s="131"/>
      <c r="D288" s="122"/>
      <c r="E288" s="122"/>
      <c r="F288" s="110">
        <f>F293+F308+F313+F328</f>
        <v>450</v>
      </c>
      <c r="G288" s="110">
        <f t="shared" ref="G288:AA288" si="275">G293+G308+G313+G328</f>
        <v>450</v>
      </c>
      <c r="H288" s="110">
        <f t="shared" si="275"/>
        <v>455.5</v>
      </c>
      <c r="I288" s="110">
        <f t="shared" si="275"/>
        <v>560</v>
      </c>
      <c r="J288" s="110">
        <f t="shared" si="275"/>
        <v>340</v>
      </c>
      <c r="K288" s="110">
        <f t="shared" si="275"/>
        <v>374</v>
      </c>
      <c r="L288" s="110">
        <f t="shared" si="275"/>
        <v>411.4</v>
      </c>
      <c r="M288" s="110">
        <f t="shared" si="275"/>
        <v>454.7</v>
      </c>
      <c r="N288" s="110">
        <f t="shared" si="275"/>
        <v>477.4</v>
      </c>
      <c r="O288" s="110">
        <f t="shared" si="275"/>
        <v>0</v>
      </c>
      <c r="P288" s="112">
        <f t="shared" si="275"/>
        <v>0</v>
      </c>
      <c r="Q288" s="112">
        <f t="shared" si="275"/>
        <v>0</v>
      </c>
      <c r="R288" s="112">
        <f t="shared" si="275"/>
        <v>0</v>
      </c>
      <c r="S288" s="112">
        <f t="shared" si="275"/>
        <v>0</v>
      </c>
      <c r="T288" s="112">
        <f t="shared" si="275"/>
        <v>0</v>
      </c>
      <c r="U288" s="112">
        <f t="shared" si="275"/>
        <v>0</v>
      </c>
      <c r="V288" s="112">
        <f t="shared" si="275"/>
        <v>0</v>
      </c>
      <c r="W288" s="112">
        <f t="shared" si="275"/>
        <v>0</v>
      </c>
      <c r="X288" s="112">
        <f t="shared" si="275"/>
        <v>0</v>
      </c>
      <c r="Y288" s="112">
        <f t="shared" si="275"/>
        <v>0</v>
      </c>
      <c r="Z288" s="112">
        <f t="shared" si="275"/>
        <v>0</v>
      </c>
      <c r="AA288" s="112">
        <f t="shared" si="275"/>
        <v>0</v>
      </c>
      <c r="AB288" s="113">
        <f>SUM(F288:AA288)</f>
        <v>3973</v>
      </c>
      <c r="AC288" s="87" t="s">
        <v>14</v>
      </c>
      <c r="AD288" s="32"/>
      <c r="AE288" s="91">
        <f t="shared" si="257"/>
        <v>3973</v>
      </c>
      <c r="AF288" s="62">
        <f t="shared" si="258"/>
        <v>0</v>
      </c>
    </row>
    <row r="289" spans="2:32" s="46" customFormat="1" ht="36" customHeight="1" x14ac:dyDescent="0.25">
      <c r="B289" s="129" t="s">
        <v>261</v>
      </c>
      <c r="C289" s="126" t="s">
        <v>41</v>
      </c>
      <c r="D289" s="129" t="s">
        <v>282</v>
      </c>
      <c r="E289" s="122" t="s">
        <v>316</v>
      </c>
      <c r="F289" s="110">
        <f>F290+F291+F292+F293</f>
        <v>11019.6</v>
      </c>
      <c r="G289" s="110">
        <f t="shared" ref="G289:M289" si="276">G290+G291+G292+G293</f>
        <v>4318.1000000000004</v>
      </c>
      <c r="H289" s="110">
        <f t="shared" si="276"/>
        <v>10690</v>
      </c>
      <c r="I289" s="110">
        <f t="shared" si="276"/>
        <v>10112.200000000001</v>
      </c>
      <c r="J289" s="110">
        <f t="shared" si="276"/>
        <v>10740</v>
      </c>
      <c r="K289" s="110">
        <f t="shared" si="276"/>
        <v>8565</v>
      </c>
      <c r="L289" s="110">
        <f t="shared" si="276"/>
        <v>14552.4</v>
      </c>
      <c r="M289" s="110">
        <f t="shared" si="276"/>
        <v>20082.2</v>
      </c>
      <c r="N289" s="110">
        <f>N290+N291+N292+N293</f>
        <v>21466.5</v>
      </c>
      <c r="O289" s="110">
        <f t="shared" ref="O289:AA289" si="277">O290+O291+O292+O293</f>
        <v>11640.2</v>
      </c>
      <c r="P289" s="113">
        <f t="shared" si="277"/>
        <v>0</v>
      </c>
      <c r="Q289" s="113">
        <f t="shared" si="277"/>
        <v>0</v>
      </c>
      <c r="R289" s="113">
        <f t="shared" si="277"/>
        <v>0</v>
      </c>
      <c r="S289" s="113">
        <f t="shared" si="277"/>
        <v>0</v>
      </c>
      <c r="T289" s="113">
        <f t="shared" si="277"/>
        <v>0</v>
      </c>
      <c r="U289" s="113">
        <f t="shared" si="277"/>
        <v>0</v>
      </c>
      <c r="V289" s="113">
        <f t="shared" si="277"/>
        <v>0</v>
      </c>
      <c r="W289" s="113">
        <f t="shared" si="277"/>
        <v>0</v>
      </c>
      <c r="X289" s="113">
        <f t="shared" si="277"/>
        <v>0</v>
      </c>
      <c r="Y289" s="113">
        <f t="shared" si="277"/>
        <v>0</v>
      </c>
      <c r="Z289" s="113">
        <f t="shared" si="277"/>
        <v>0</v>
      </c>
      <c r="AA289" s="113">
        <f t="shared" si="277"/>
        <v>0</v>
      </c>
      <c r="AB289" s="113">
        <f>AB290+AB291+AB292+AB293</f>
        <v>123186.2</v>
      </c>
      <c r="AC289" s="87" t="s">
        <v>10</v>
      </c>
      <c r="AD289" s="32"/>
      <c r="AE289" s="91">
        <f t="shared" si="257"/>
        <v>123186.2</v>
      </c>
      <c r="AF289" s="62">
        <f t="shared" si="258"/>
        <v>0</v>
      </c>
    </row>
    <row r="290" spans="2:32" s="46" customFormat="1" ht="36" customHeight="1" x14ac:dyDescent="0.25">
      <c r="B290" s="124"/>
      <c r="C290" s="127"/>
      <c r="D290" s="124"/>
      <c r="E290" s="122"/>
      <c r="F290" s="110">
        <f>F295+F300</f>
        <v>0</v>
      </c>
      <c r="G290" s="110">
        <f t="shared" ref="G290:AA290" si="278">G295+G300</f>
        <v>0</v>
      </c>
      <c r="H290" s="110">
        <f t="shared" si="278"/>
        <v>0</v>
      </c>
      <c r="I290" s="110">
        <f t="shared" si="278"/>
        <v>0</v>
      </c>
      <c r="J290" s="110">
        <f t="shared" si="278"/>
        <v>0</v>
      </c>
      <c r="K290" s="110">
        <f t="shared" si="278"/>
        <v>0</v>
      </c>
      <c r="L290" s="110">
        <f t="shared" si="278"/>
        <v>0</v>
      </c>
      <c r="M290" s="110">
        <f t="shared" si="278"/>
        <v>0</v>
      </c>
      <c r="N290" s="110">
        <f t="shared" si="278"/>
        <v>0</v>
      </c>
      <c r="O290" s="110">
        <f t="shared" si="278"/>
        <v>0</v>
      </c>
      <c r="P290" s="113">
        <f t="shared" si="278"/>
        <v>0</v>
      </c>
      <c r="Q290" s="113">
        <f t="shared" si="278"/>
        <v>0</v>
      </c>
      <c r="R290" s="113">
        <f t="shared" si="278"/>
        <v>0</v>
      </c>
      <c r="S290" s="113">
        <f t="shared" si="278"/>
        <v>0</v>
      </c>
      <c r="T290" s="113">
        <f t="shared" si="278"/>
        <v>0</v>
      </c>
      <c r="U290" s="113">
        <f t="shared" si="278"/>
        <v>0</v>
      </c>
      <c r="V290" s="113">
        <f t="shared" si="278"/>
        <v>0</v>
      </c>
      <c r="W290" s="113">
        <f t="shared" si="278"/>
        <v>0</v>
      </c>
      <c r="X290" s="113">
        <f t="shared" si="278"/>
        <v>0</v>
      </c>
      <c r="Y290" s="113">
        <f t="shared" si="278"/>
        <v>0</v>
      </c>
      <c r="Z290" s="113">
        <f t="shared" si="278"/>
        <v>0</v>
      </c>
      <c r="AA290" s="113">
        <f t="shared" si="278"/>
        <v>0</v>
      </c>
      <c r="AB290" s="113">
        <f>SUM(F290:AA290)</f>
        <v>0</v>
      </c>
      <c r="AC290" s="87" t="s">
        <v>11</v>
      </c>
      <c r="AD290" s="32"/>
      <c r="AE290" s="91">
        <f t="shared" si="257"/>
        <v>0</v>
      </c>
      <c r="AF290" s="62">
        <f t="shared" si="258"/>
        <v>0</v>
      </c>
    </row>
    <row r="291" spans="2:32" s="46" customFormat="1" ht="36" customHeight="1" x14ac:dyDescent="0.25">
      <c r="B291" s="124"/>
      <c r="C291" s="127"/>
      <c r="D291" s="124"/>
      <c r="E291" s="122"/>
      <c r="F291" s="110">
        <f>F296+F301</f>
        <v>0</v>
      </c>
      <c r="G291" s="110">
        <f t="shared" ref="G291:AA291" si="279">G296+G301</f>
        <v>0</v>
      </c>
      <c r="H291" s="110">
        <f t="shared" si="279"/>
        <v>0</v>
      </c>
      <c r="I291" s="110">
        <f t="shared" si="279"/>
        <v>0</v>
      </c>
      <c r="J291" s="110">
        <f t="shared" si="279"/>
        <v>0</v>
      </c>
      <c r="K291" s="110">
        <f t="shared" si="279"/>
        <v>0</v>
      </c>
      <c r="L291" s="110">
        <f t="shared" si="279"/>
        <v>0</v>
      </c>
      <c r="M291" s="110">
        <f t="shared" si="279"/>
        <v>0</v>
      </c>
      <c r="N291" s="110">
        <f t="shared" si="279"/>
        <v>0</v>
      </c>
      <c r="O291" s="110">
        <f t="shared" si="279"/>
        <v>0</v>
      </c>
      <c r="P291" s="113">
        <f t="shared" si="279"/>
        <v>0</v>
      </c>
      <c r="Q291" s="113">
        <f t="shared" si="279"/>
        <v>0</v>
      </c>
      <c r="R291" s="113">
        <f t="shared" si="279"/>
        <v>0</v>
      </c>
      <c r="S291" s="113">
        <f t="shared" si="279"/>
        <v>0</v>
      </c>
      <c r="T291" s="113">
        <f t="shared" si="279"/>
        <v>0</v>
      </c>
      <c r="U291" s="113">
        <f t="shared" si="279"/>
        <v>0</v>
      </c>
      <c r="V291" s="113">
        <f t="shared" si="279"/>
        <v>0</v>
      </c>
      <c r="W291" s="113">
        <f t="shared" si="279"/>
        <v>0</v>
      </c>
      <c r="X291" s="113">
        <f t="shared" si="279"/>
        <v>0</v>
      </c>
      <c r="Y291" s="113">
        <f t="shared" si="279"/>
        <v>0</v>
      </c>
      <c r="Z291" s="113">
        <f t="shared" si="279"/>
        <v>0</v>
      </c>
      <c r="AA291" s="113">
        <f t="shared" si="279"/>
        <v>0</v>
      </c>
      <c r="AB291" s="113">
        <f t="shared" ref="AB291:AB293" si="280">SUM(F291:AA291)</f>
        <v>0</v>
      </c>
      <c r="AC291" s="87" t="s">
        <v>12</v>
      </c>
      <c r="AD291" s="32"/>
      <c r="AE291" s="91">
        <f t="shared" si="257"/>
        <v>0</v>
      </c>
      <c r="AF291" s="62">
        <f t="shared" si="258"/>
        <v>0</v>
      </c>
    </row>
    <row r="292" spans="2:32" s="46" customFormat="1" ht="36" customHeight="1" x14ac:dyDescent="0.25">
      <c r="B292" s="124"/>
      <c r="C292" s="127"/>
      <c r="D292" s="124"/>
      <c r="E292" s="122"/>
      <c r="F292" s="110">
        <f>F297+F302</f>
        <v>10569.6</v>
      </c>
      <c r="G292" s="110">
        <f t="shared" ref="G292:AA292" si="281">G297+G302</f>
        <v>3868.1</v>
      </c>
      <c r="H292" s="110">
        <f t="shared" si="281"/>
        <v>10234.5</v>
      </c>
      <c r="I292" s="110">
        <f t="shared" si="281"/>
        <v>10112.200000000001</v>
      </c>
      <c r="J292" s="110">
        <f t="shared" si="281"/>
        <v>10400</v>
      </c>
      <c r="K292" s="110">
        <f t="shared" si="281"/>
        <v>8191</v>
      </c>
      <c r="L292" s="110">
        <f t="shared" si="281"/>
        <v>14141</v>
      </c>
      <c r="M292" s="110">
        <f t="shared" si="281"/>
        <v>19627.5</v>
      </c>
      <c r="N292" s="110">
        <f>N297+N302</f>
        <v>20989.1</v>
      </c>
      <c r="O292" s="110">
        <f t="shared" si="281"/>
        <v>11640.2</v>
      </c>
      <c r="P292" s="113">
        <f t="shared" si="281"/>
        <v>0</v>
      </c>
      <c r="Q292" s="113">
        <f t="shared" si="281"/>
        <v>0</v>
      </c>
      <c r="R292" s="113">
        <f t="shared" si="281"/>
        <v>0</v>
      </c>
      <c r="S292" s="113">
        <f t="shared" si="281"/>
        <v>0</v>
      </c>
      <c r="T292" s="113">
        <f t="shared" si="281"/>
        <v>0</v>
      </c>
      <c r="U292" s="113">
        <f t="shared" si="281"/>
        <v>0</v>
      </c>
      <c r="V292" s="113">
        <f t="shared" si="281"/>
        <v>0</v>
      </c>
      <c r="W292" s="113">
        <f t="shared" si="281"/>
        <v>0</v>
      </c>
      <c r="X292" s="113">
        <f t="shared" si="281"/>
        <v>0</v>
      </c>
      <c r="Y292" s="113">
        <f t="shared" si="281"/>
        <v>0</v>
      </c>
      <c r="Z292" s="113">
        <f t="shared" si="281"/>
        <v>0</v>
      </c>
      <c r="AA292" s="113">
        <f t="shared" si="281"/>
        <v>0</v>
      </c>
      <c r="AB292" s="113">
        <f t="shared" si="280"/>
        <v>119773.2</v>
      </c>
      <c r="AC292" s="87" t="s">
        <v>13</v>
      </c>
      <c r="AD292" s="32" t="s">
        <v>199</v>
      </c>
      <c r="AE292" s="91">
        <f t="shared" si="257"/>
        <v>119773.2</v>
      </c>
      <c r="AF292" s="62">
        <f t="shared" si="258"/>
        <v>0</v>
      </c>
    </row>
    <row r="293" spans="2:32" s="46" customFormat="1" ht="36" customHeight="1" x14ac:dyDescent="0.25">
      <c r="B293" s="124"/>
      <c r="C293" s="127"/>
      <c r="D293" s="124"/>
      <c r="E293" s="122"/>
      <c r="F293" s="110">
        <f>F298+F303</f>
        <v>450</v>
      </c>
      <c r="G293" s="110">
        <f t="shared" ref="G293:AA293" si="282">G298+G303</f>
        <v>450</v>
      </c>
      <c r="H293" s="110">
        <f t="shared" si="282"/>
        <v>455.5</v>
      </c>
      <c r="I293" s="110">
        <f t="shared" si="282"/>
        <v>0</v>
      </c>
      <c r="J293" s="110">
        <f t="shared" si="282"/>
        <v>340</v>
      </c>
      <c r="K293" s="110">
        <f t="shared" si="282"/>
        <v>374</v>
      </c>
      <c r="L293" s="110">
        <f t="shared" si="282"/>
        <v>411.4</v>
      </c>
      <c r="M293" s="110">
        <f t="shared" si="282"/>
        <v>454.7</v>
      </c>
      <c r="N293" s="110">
        <f t="shared" si="282"/>
        <v>477.4</v>
      </c>
      <c r="O293" s="110">
        <f t="shared" si="282"/>
        <v>0</v>
      </c>
      <c r="P293" s="113">
        <f t="shared" si="282"/>
        <v>0</v>
      </c>
      <c r="Q293" s="113">
        <f t="shared" si="282"/>
        <v>0</v>
      </c>
      <c r="R293" s="113">
        <f t="shared" si="282"/>
        <v>0</v>
      </c>
      <c r="S293" s="113">
        <f t="shared" si="282"/>
        <v>0</v>
      </c>
      <c r="T293" s="113">
        <f t="shared" si="282"/>
        <v>0</v>
      </c>
      <c r="U293" s="113">
        <f t="shared" si="282"/>
        <v>0</v>
      </c>
      <c r="V293" s="113">
        <f t="shared" si="282"/>
        <v>0</v>
      </c>
      <c r="W293" s="113">
        <f t="shared" si="282"/>
        <v>0</v>
      </c>
      <c r="X293" s="113">
        <f t="shared" si="282"/>
        <v>0</v>
      </c>
      <c r="Y293" s="113">
        <f t="shared" si="282"/>
        <v>0</v>
      </c>
      <c r="Z293" s="113">
        <f t="shared" si="282"/>
        <v>0</v>
      </c>
      <c r="AA293" s="113">
        <f t="shared" si="282"/>
        <v>0</v>
      </c>
      <c r="AB293" s="113">
        <f t="shared" si="280"/>
        <v>3413</v>
      </c>
      <c r="AC293" s="87" t="s">
        <v>14</v>
      </c>
      <c r="AD293" s="32"/>
      <c r="AE293" s="91">
        <f t="shared" si="257"/>
        <v>3413</v>
      </c>
      <c r="AF293" s="62">
        <f t="shared" si="258"/>
        <v>0</v>
      </c>
    </row>
    <row r="294" spans="2:32" s="46" customFormat="1" ht="36" customHeight="1" x14ac:dyDescent="0.25">
      <c r="B294" s="124"/>
      <c r="C294" s="127"/>
      <c r="D294" s="122" t="s">
        <v>244</v>
      </c>
      <c r="E294" s="122" t="s">
        <v>317</v>
      </c>
      <c r="F294" s="110">
        <f>F295+F296+F297+F298</f>
        <v>11019.6</v>
      </c>
      <c r="G294" s="110">
        <f t="shared" ref="G294:M294" si="283">G295+G296+G297+G298</f>
        <v>4318.1000000000004</v>
      </c>
      <c r="H294" s="110">
        <f t="shared" si="283"/>
        <v>10690</v>
      </c>
      <c r="I294" s="110">
        <f t="shared" si="283"/>
        <v>10112.200000000001</v>
      </c>
      <c r="J294" s="110">
        <f t="shared" si="283"/>
        <v>10740</v>
      </c>
      <c r="K294" s="110">
        <f t="shared" si="283"/>
        <v>8565</v>
      </c>
      <c r="L294" s="110">
        <f t="shared" si="283"/>
        <v>14552.4</v>
      </c>
      <c r="M294" s="110">
        <f t="shared" si="283"/>
        <v>20082.2</v>
      </c>
      <c r="N294" s="110">
        <f>N295+N296+N297+N298</f>
        <v>10251.6</v>
      </c>
      <c r="O294" s="110">
        <f t="shared" ref="O294:AA294" si="284">O295+O296+O297+O298</f>
        <v>0</v>
      </c>
      <c r="P294" s="113">
        <f t="shared" si="284"/>
        <v>0</v>
      </c>
      <c r="Q294" s="113">
        <f t="shared" si="284"/>
        <v>0</v>
      </c>
      <c r="R294" s="113">
        <f t="shared" si="284"/>
        <v>0</v>
      </c>
      <c r="S294" s="113">
        <f t="shared" si="284"/>
        <v>0</v>
      </c>
      <c r="T294" s="113">
        <f t="shared" si="284"/>
        <v>0</v>
      </c>
      <c r="U294" s="113">
        <f t="shared" si="284"/>
        <v>0</v>
      </c>
      <c r="V294" s="113">
        <f t="shared" si="284"/>
        <v>0</v>
      </c>
      <c r="W294" s="113">
        <f t="shared" si="284"/>
        <v>0</v>
      </c>
      <c r="X294" s="113">
        <f t="shared" si="284"/>
        <v>0</v>
      </c>
      <c r="Y294" s="113">
        <f t="shared" si="284"/>
        <v>0</v>
      </c>
      <c r="Z294" s="113">
        <f t="shared" si="284"/>
        <v>0</v>
      </c>
      <c r="AA294" s="113">
        <f t="shared" si="284"/>
        <v>0</v>
      </c>
      <c r="AB294" s="113">
        <f>AB295+AB296+AB297+AB298</f>
        <v>100331.09999999999</v>
      </c>
      <c r="AC294" s="87" t="s">
        <v>10</v>
      </c>
      <c r="AD294" s="32"/>
      <c r="AE294" s="91">
        <f t="shared" si="257"/>
        <v>100331.1</v>
      </c>
      <c r="AF294" s="62">
        <f t="shared" si="258"/>
        <v>0</v>
      </c>
    </row>
    <row r="295" spans="2:32" s="46" customFormat="1" ht="36" customHeight="1" x14ac:dyDescent="0.25">
      <c r="B295" s="124"/>
      <c r="C295" s="127"/>
      <c r="D295" s="122"/>
      <c r="E295" s="122"/>
      <c r="F295" s="110">
        <v>0</v>
      </c>
      <c r="G295" s="110">
        <v>0</v>
      </c>
      <c r="H295" s="110">
        <v>0</v>
      </c>
      <c r="I295" s="110">
        <v>0</v>
      </c>
      <c r="J295" s="110">
        <v>0</v>
      </c>
      <c r="K295" s="110">
        <v>0</v>
      </c>
      <c r="L295" s="110">
        <v>0</v>
      </c>
      <c r="M295" s="110">
        <v>0</v>
      </c>
      <c r="N295" s="110">
        <v>0</v>
      </c>
      <c r="O295" s="110">
        <v>0</v>
      </c>
      <c r="P295" s="113">
        <v>0</v>
      </c>
      <c r="Q295" s="113">
        <v>0</v>
      </c>
      <c r="R295" s="113">
        <v>0</v>
      </c>
      <c r="S295" s="113">
        <v>0</v>
      </c>
      <c r="T295" s="113">
        <v>0</v>
      </c>
      <c r="U295" s="113">
        <v>0</v>
      </c>
      <c r="V295" s="113">
        <v>0</v>
      </c>
      <c r="W295" s="113">
        <v>0</v>
      </c>
      <c r="X295" s="113">
        <v>0</v>
      </c>
      <c r="Y295" s="113">
        <v>0</v>
      </c>
      <c r="Z295" s="113">
        <v>0</v>
      </c>
      <c r="AA295" s="113">
        <v>0</v>
      </c>
      <c r="AB295" s="113">
        <f>SUM(F295:AA295)</f>
        <v>0</v>
      </c>
      <c r="AC295" s="87" t="s">
        <v>11</v>
      </c>
      <c r="AD295" s="32"/>
      <c r="AE295" s="91">
        <f t="shared" si="257"/>
        <v>0</v>
      </c>
      <c r="AF295" s="62">
        <f t="shared" si="258"/>
        <v>0</v>
      </c>
    </row>
    <row r="296" spans="2:32" s="46" customFormat="1" ht="36" customHeight="1" x14ac:dyDescent="0.25">
      <c r="B296" s="124"/>
      <c r="C296" s="127"/>
      <c r="D296" s="122"/>
      <c r="E296" s="122"/>
      <c r="F296" s="110">
        <v>0</v>
      </c>
      <c r="G296" s="110">
        <v>0</v>
      </c>
      <c r="H296" s="110">
        <v>0</v>
      </c>
      <c r="I296" s="110">
        <v>0</v>
      </c>
      <c r="J296" s="110">
        <v>0</v>
      </c>
      <c r="K296" s="110">
        <v>0</v>
      </c>
      <c r="L296" s="110">
        <v>0</v>
      </c>
      <c r="M296" s="110">
        <v>0</v>
      </c>
      <c r="N296" s="110">
        <v>0</v>
      </c>
      <c r="O296" s="110">
        <v>0</v>
      </c>
      <c r="P296" s="113">
        <v>0</v>
      </c>
      <c r="Q296" s="113">
        <v>0</v>
      </c>
      <c r="R296" s="113">
        <v>0</v>
      </c>
      <c r="S296" s="113">
        <v>0</v>
      </c>
      <c r="T296" s="113">
        <v>0</v>
      </c>
      <c r="U296" s="113">
        <v>0</v>
      </c>
      <c r="V296" s="113">
        <v>0</v>
      </c>
      <c r="W296" s="113">
        <v>0</v>
      </c>
      <c r="X296" s="113">
        <v>0</v>
      </c>
      <c r="Y296" s="113">
        <v>0</v>
      </c>
      <c r="Z296" s="113">
        <v>0</v>
      </c>
      <c r="AA296" s="113">
        <v>0</v>
      </c>
      <c r="AB296" s="113">
        <f t="shared" ref="AB296:AB298" si="285">SUM(F296:AA296)</f>
        <v>0</v>
      </c>
      <c r="AC296" s="87" t="s">
        <v>12</v>
      </c>
      <c r="AD296" s="32"/>
      <c r="AE296" s="91">
        <f t="shared" si="257"/>
        <v>0</v>
      </c>
      <c r="AF296" s="62">
        <f t="shared" si="258"/>
        <v>0</v>
      </c>
    </row>
    <row r="297" spans="2:32" s="46" customFormat="1" ht="36" customHeight="1" x14ac:dyDescent="0.25">
      <c r="B297" s="124"/>
      <c r="C297" s="127"/>
      <c r="D297" s="122"/>
      <c r="E297" s="122"/>
      <c r="F297" s="110">
        <v>10569.6</v>
      </c>
      <c r="G297" s="110">
        <v>3868.1</v>
      </c>
      <c r="H297" s="110">
        <v>10234.5</v>
      </c>
      <c r="I297" s="110">
        <v>10112.200000000001</v>
      </c>
      <c r="J297" s="110">
        <v>10400</v>
      </c>
      <c r="K297" s="110">
        <v>8191</v>
      </c>
      <c r="L297" s="110">
        <v>14141</v>
      </c>
      <c r="M297" s="110">
        <v>19627.5</v>
      </c>
      <c r="N297" s="110">
        <v>9774.2000000000007</v>
      </c>
      <c r="O297" s="110">
        <v>0</v>
      </c>
      <c r="P297" s="113">
        <v>0</v>
      </c>
      <c r="Q297" s="113">
        <v>0</v>
      </c>
      <c r="R297" s="113">
        <v>0</v>
      </c>
      <c r="S297" s="113">
        <v>0</v>
      </c>
      <c r="T297" s="113">
        <v>0</v>
      </c>
      <c r="U297" s="113">
        <v>0</v>
      </c>
      <c r="V297" s="113">
        <v>0</v>
      </c>
      <c r="W297" s="113">
        <v>0</v>
      </c>
      <c r="X297" s="113">
        <v>0</v>
      </c>
      <c r="Y297" s="113">
        <v>0</v>
      </c>
      <c r="Z297" s="113">
        <v>0</v>
      </c>
      <c r="AA297" s="113">
        <v>0</v>
      </c>
      <c r="AB297" s="113">
        <f t="shared" si="285"/>
        <v>96918.099999999991</v>
      </c>
      <c r="AC297" s="87" t="s">
        <v>13</v>
      </c>
      <c r="AD297" s="32" t="s">
        <v>199</v>
      </c>
      <c r="AE297" s="91">
        <f t="shared" si="257"/>
        <v>96918.099999999991</v>
      </c>
      <c r="AF297" s="62">
        <f t="shared" si="258"/>
        <v>0</v>
      </c>
    </row>
    <row r="298" spans="2:32" s="46" customFormat="1" ht="36" customHeight="1" x14ac:dyDescent="0.25">
      <c r="B298" s="124"/>
      <c r="C298" s="127"/>
      <c r="D298" s="122"/>
      <c r="E298" s="122"/>
      <c r="F298" s="110">
        <v>450</v>
      </c>
      <c r="G298" s="110">
        <v>450</v>
      </c>
      <c r="H298" s="110">
        <v>455.5</v>
      </c>
      <c r="I298" s="110">
        <v>0</v>
      </c>
      <c r="J298" s="110">
        <v>340</v>
      </c>
      <c r="K298" s="110">
        <v>374</v>
      </c>
      <c r="L298" s="110">
        <v>411.4</v>
      </c>
      <c r="M298" s="110">
        <v>454.7</v>
      </c>
      <c r="N298" s="110">
        <v>477.4</v>
      </c>
      <c r="O298" s="110">
        <v>0</v>
      </c>
      <c r="P298" s="113">
        <v>0</v>
      </c>
      <c r="Q298" s="113">
        <v>0</v>
      </c>
      <c r="R298" s="113">
        <v>0</v>
      </c>
      <c r="S298" s="113">
        <v>0</v>
      </c>
      <c r="T298" s="113">
        <v>0</v>
      </c>
      <c r="U298" s="113">
        <v>0</v>
      </c>
      <c r="V298" s="113">
        <v>0</v>
      </c>
      <c r="W298" s="113">
        <v>0</v>
      </c>
      <c r="X298" s="113">
        <v>0</v>
      </c>
      <c r="Y298" s="113">
        <v>0</v>
      </c>
      <c r="Z298" s="113">
        <v>0</v>
      </c>
      <c r="AA298" s="113">
        <v>0</v>
      </c>
      <c r="AB298" s="113">
        <f t="shared" si="285"/>
        <v>3413</v>
      </c>
      <c r="AC298" s="87" t="s">
        <v>14</v>
      </c>
      <c r="AD298" s="32"/>
      <c r="AE298" s="91">
        <f t="shared" si="257"/>
        <v>3413</v>
      </c>
      <c r="AF298" s="62">
        <f t="shared" si="258"/>
        <v>0</v>
      </c>
    </row>
    <row r="299" spans="2:32" s="46" customFormat="1" ht="36" customHeight="1" x14ac:dyDescent="0.25">
      <c r="B299" s="124"/>
      <c r="C299" s="127"/>
      <c r="D299" s="129" t="s">
        <v>281</v>
      </c>
      <c r="E299" s="122" t="s">
        <v>318</v>
      </c>
      <c r="F299" s="110">
        <f t="shared" ref="F299:M299" si="286">F300+F301+F302+F303</f>
        <v>0</v>
      </c>
      <c r="G299" s="110">
        <f t="shared" si="286"/>
        <v>0</v>
      </c>
      <c r="H299" s="110">
        <f t="shared" si="286"/>
        <v>0</v>
      </c>
      <c r="I299" s="110">
        <f t="shared" si="286"/>
        <v>0</v>
      </c>
      <c r="J299" s="110">
        <f t="shared" si="286"/>
        <v>0</v>
      </c>
      <c r="K299" s="110">
        <f t="shared" si="286"/>
        <v>0</v>
      </c>
      <c r="L299" s="110">
        <f t="shared" si="286"/>
        <v>0</v>
      </c>
      <c r="M299" s="110">
        <f t="shared" si="286"/>
        <v>0</v>
      </c>
      <c r="N299" s="110">
        <f t="shared" ref="N299:AA299" si="287">N300+N301+N302+N303</f>
        <v>11214.9</v>
      </c>
      <c r="O299" s="110">
        <f t="shared" si="287"/>
        <v>11640.2</v>
      </c>
      <c r="P299" s="113">
        <f t="shared" si="287"/>
        <v>0</v>
      </c>
      <c r="Q299" s="113">
        <f t="shared" si="287"/>
        <v>0</v>
      </c>
      <c r="R299" s="113">
        <f t="shared" si="287"/>
        <v>0</v>
      </c>
      <c r="S299" s="113">
        <f t="shared" si="287"/>
        <v>0</v>
      </c>
      <c r="T299" s="113">
        <f t="shared" si="287"/>
        <v>0</v>
      </c>
      <c r="U299" s="113">
        <f t="shared" si="287"/>
        <v>0</v>
      </c>
      <c r="V299" s="113">
        <f t="shared" si="287"/>
        <v>0</v>
      </c>
      <c r="W299" s="113">
        <f t="shared" si="287"/>
        <v>0</v>
      </c>
      <c r="X299" s="113">
        <f t="shared" si="287"/>
        <v>0</v>
      </c>
      <c r="Y299" s="113">
        <f t="shared" si="287"/>
        <v>0</v>
      </c>
      <c r="Z299" s="113">
        <f t="shared" si="287"/>
        <v>0</v>
      </c>
      <c r="AA299" s="113">
        <f t="shared" si="287"/>
        <v>0</v>
      </c>
      <c r="AB299" s="113">
        <f>AB300+AB301+AB302+AB303</f>
        <v>22855.1</v>
      </c>
      <c r="AC299" s="87" t="s">
        <v>10</v>
      </c>
      <c r="AD299" s="32"/>
      <c r="AE299" s="91">
        <f t="shared" si="257"/>
        <v>22855.1</v>
      </c>
      <c r="AF299" s="62">
        <f t="shared" si="258"/>
        <v>0</v>
      </c>
    </row>
    <row r="300" spans="2:32" s="46" customFormat="1" ht="36" customHeight="1" x14ac:dyDescent="0.25">
      <c r="B300" s="124"/>
      <c r="C300" s="127"/>
      <c r="D300" s="124"/>
      <c r="E300" s="122"/>
      <c r="F300" s="110">
        <v>0</v>
      </c>
      <c r="G300" s="110">
        <v>0</v>
      </c>
      <c r="H300" s="110">
        <v>0</v>
      </c>
      <c r="I300" s="110">
        <v>0</v>
      </c>
      <c r="J300" s="110">
        <v>0</v>
      </c>
      <c r="K300" s="110">
        <v>0</v>
      </c>
      <c r="L300" s="110">
        <v>0</v>
      </c>
      <c r="M300" s="110">
        <v>0</v>
      </c>
      <c r="N300" s="110">
        <v>0</v>
      </c>
      <c r="O300" s="110">
        <v>0</v>
      </c>
      <c r="P300" s="113">
        <v>0</v>
      </c>
      <c r="Q300" s="113">
        <v>0</v>
      </c>
      <c r="R300" s="113">
        <v>0</v>
      </c>
      <c r="S300" s="113">
        <v>0</v>
      </c>
      <c r="T300" s="113">
        <v>0</v>
      </c>
      <c r="U300" s="113">
        <v>0</v>
      </c>
      <c r="V300" s="113">
        <v>0</v>
      </c>
      <c r="W300" s="113">
        <v>0</v>
      </c>
      <c r="X300" s="113">
        <v>0</v>
      </c>
      <c r="Y300" s="113">
        <v>0</v>
      </c>
      <c r="Z300" s="113">
        <v>0</v>
      </c>
      <c r="AA300" s="113">
        <v>0</v>
      </c>
      <c r="AB300" s="113">
        <f>SUM(F300:AA300)</f>
        <v>0</v>
      </c>
      <c r="AC300" s="87" t="s">
        <v>11</v>
      </c>
      <c r="AD300" s="32"/>
      <c r="AE300" s="91">
        <f t="shared" si="257"/>
        <v>0</v>
      </c>
      <c r="AF300" s="62">
        <f t="shared" si="258"/>
        <v>0</v>
      </c>
    </row>
    <row r="301" spans="2:32" s="46" customFormat="1" ht="36" customHeight="1" x14ac:dyDescent="0.25">
      <c r="B301" s="124"/>
      <c r="C301" s="127"/>
      <c r="D301" s="124"/>
      <c r="E301" s="122"/>
      <c r="F301" s="110">
        <v>0</v>
      </c>
      <c r="G301" s="110">
        <v>0</v>
      </c>
      <c r="H301" s="110">
        <v>0</v>
      </c>
      <c r="I301" s="110">
        <v>0</v>
      </c>
      <c r="J301" s="110">
        <v>0</v>
      </c>
      <c r="K301" s="110">
        <v>0</v>
      </c>
      <c r="L301" s="110">
        <v>0</v>
      </c>
      <c r="M301" s="110">
        <v>0</v>
      </c>
      <c r="N301" s="110">
        <v>0</v>
      </c>
      <c r="O301" s="110">
        <v>0</v>
      </c>
      <c r="P301" s="113">
        <v>0</v>
      </c>
      <c r="Q301" s="113">
        <v>0</v>
      </c>
      <c r="R301" s="113">
        <v>0</v>
      </c>
      <c r="S301" s="113">
        <v>0</v>
      </c>
      <c r="T301" s="113">
        <v>0</v>
      </c>
      <c r="U301" s="113">
        <v>0</v>
      </c>
      <c r="V301" s="113">
        <v>0</v>
      </c>
      <c r="W301" s="113">
        <v>0</v>
      </c>
      <c r="X301" s="113">
        <v>0</v>
      </c>
      <c r="Y301" s="113">
        <v>0</v>
      </c>
      <c r="Z301" s="113">
        <v>0</v>
      </c>
      <c r="AA301" s="113">
        <v>0</v>
      </c>
      <c r="AB301" s="113">
        <f t="shared" ref="AB301:AB303" si="288">SUM(F301:AA301)</f>
        <v>0</v>
      </c>
      <c r="AC301" s="87" t="s">
        <v>12</v>
      </c>
      <c r="AD301" s="32"/>
      <c r="AE301" s="91">
        <f t="shared" si="257"/>
        <v>0</v>
      </c>
      <c r="AF301" s="62">
        <f t="shared" si="258"/>
        <v>0</v>
      </c>
    </row>
    <row r="302" spans="2:32" s="46" customFormat="1" ht="36" customHeight="1" x14ac:dyDescent="0.25">
      <c r="B302" s="124"/>
      <c r="C302" s="127"/>
      <c r="D302" s="124"/>
      <c r="E302" s="122"/>
      <c r="F302" s="110">
        <v>0</v>
      </c>
      <c r="G302" s="110">
        <v>0</v>
      </c>
      <c r="H302" s="110">
        <v>0</v>
      </c>
      <c r="I302" s="110">
        <v>0</v>
      </c>
      <c r="J302" s="110">
        <v>0</v>
      </c>
      <c r="K302" s="110">
        <v>0</v>
      </c>
      <c r="L302" s="110">
        <v>0</v>
      </c>
      <c r="M302" s="110">
        <v>0</v>
      </c>
      <c r="N302" s="110">
        <v>11214.9</v>
      </c>
      <c r="O302" s="110">
        <v>11640.2</v>
      </c>
      <c r="P302" s="113">
        <v>0</v>
      </c>
      <c r="Q302" s="113">
        <v>0</v>
      </c>
      <c r="R302" s="113">
        <v>0</v>
      </c>
      <c r="S302" s="113">
        <f>R302*1.04</f>
        <v>0</v>
      </c>
      <c r="T302" s="113">
        <f>S302*1.04</f>
        <v>0</v>
      </c>
      <c r="U302" s="113">
        <f>T302*1.04</f>
        <v>0</v>
      </c>
      <c r="V302" s="113">
        <v>0</v>
      </c>
      <c r="W302" s="113">
        <v>0</v>
      </c>
      <c r="X302" s="113">
        <v>0</v>
      </c>
      <c r="Y302" s="113">
        <v>0</v>
      </c>
      <c r="Z302" s="113">
        <v>0</v>
      </c>
      <c r="AA302" s="113">
        <v>0</v>
      </c>
      <c r="AB302" s="113">
        <f t="shared" si="288"/>
        <v>22855.1</v>
      </c>
      <c r="AC302" s="87" t="s">
        <v>13</v>
      </c>
      <c r="AD302" s="32" t="s">
        <v>199</v>
      </c>
      <c r="AE302" s="91">
        <f t="shared" si="257"/>
        <v>22855.1</v>
      </c>
      <c r="AF302" s="62">
        <f t="shared" si="258"/>
        <v>0</v>
      </c>
    </row>
    <row r="303" spans="2:32" s="46" customFormat="1" ht="36" customHeight="1" x14ac:dyDescent="0.25">
      <c r="B303" s="125"/>
      <c r="C303" s="128"/>
      <c r="D303" s="125"/>
      <c r="E303" s="122"/>
      <c r="F303" s="110">
        <v>0</v>
      </c>
      <c r="G303" s="110">
        <v>0</v>
      </c>
      <c r="H303" s="110">
        <v>0</v>
      </c>
      <c r="I303" s="110">
        <v>0</v>
      </c>
      <c r="J303" s="110">
        <v>0</v>
      </c>
      <c r="K303" s="110">
        <v>0</v>
      </c>
      <c r="L303" s="110">
        <v>0</v>
      </c>
      <c r="M303" s="110">
        <v>0</v>
      </c>
      <c r="N303" s="110">
        <v>0</v>
      </c>
      <c r="O303" s="110">
        <v>0</v>
      </c>
      <c r="P303" s="113">
        <v>0</v>
      </c>
      <c r="Q303" s="113">
        <v>0</v>
      </c>
      <c r="R303" s="113">
        <v>0</v>
      </c>
      <c r="S303" s="113">
        <v>0</v>
      </c>
      <c r="T303" s="113">
        <v>0</v>
      </c>
      <c r="U303" s="113">
        <v>0</v>
      </c>
      <c r="V303" s="113">
        <v>0</v>
      </c>
      <c r="W303" s="113">
        <v>0</v>
      </c>
      <c r="X303" s="113">
        <v>0</v>
      </c>
      <c r="Y303" s="113">
        <v>0</v>
      </c>
      <c r="Z303" s="113">
        <v>0</v>
      </c>
      <c r="AA303" s="113">
        <v>0</v>
      </c>
      <c r="AB303" s="113">
        <f t="shared" si="288"/>
        <v>0</v>
      </c>
      <c r="AC303" s="87" t="s">
        <v>14</v>
      </c>
      <c r="AD303" s="32"/>
      <c r="AE303" s="91">
        <f t="shared" si="257"/>
        <v>0</v>
      </c>
      <c r="AF303" s="62">
        <f t="shared" si="258"/>
        <v>0</v>
      </c>
    </row>
    <row r="304" spans="2:32" s="46" customFormat="1" ht="36" customHeight="1" x14ac:dyDescent="0.25">
      <c r="B304" s="122" t="s">
        <v>262</v>
      </c>
      <c r="C304" s="131" t="s">
        <v>42</v>
      </c>
      <c r="D304" s="122">
        <v>2016</v>
      </c>
      <c r="E304" s="122" t="s">
        <v>28</v>
      </c>
      <c r="F304" s="110">
        <f>F305+F306+F307+F308</f>
        <v>0</v>
      </c>
      <c r="G304" s="110">
        <f t="shared" ref="G304:P304" si="289">G305+G306+G307+G308</f>
        <v>6609.2</v>
      </c>
      <c r="H304" s="110">
        <f t="shared" si="289"/>
        <v>0</v>
      </c>
      <c r="I304" s="110">
        <f t="shared" si="289"/>
        <v>0</v>
      </c>
      <c r="J304" s="110">
        <f t="shared" si="289"/>
        <v>0</v>
      </c>
      <c r="K304" s="110">
        <f t="shared" si="289"/>
        <v>0</v>
      </c>
      <c r="L304" s="110">
        <f t="shared" si="289"/>
        <v>0</v>
      </c>
      <c r="M304" s="110">
        <f t="shared" si="289"/>
        <v>0</v>
      </c>
      <c r="N304" s="110">
        <f t="shared" si="289"/>
        <v>0</v>
      </c>
      <c r="O304" s="110">
        <f t="shared" si="289"/>
        <v>0</v>
      </c>
      <c r="P304" s="113">
        <f t="shared" si="289"/>
        <v>0</v>
      </c>
      <c r="Q304" s="113">
        <f t="shared" ref="Q304:R304" si="290">Q305+Q306+Q307+Q308</f>
        <v>0</v>
      </c>
      <c r="R304" s="113">
        <f t="shared" si="290"/>
        <v>0</v>
      </c>
      <c r="S304" s="113">
        <f t="shared" ref="S304:T304" si="291">S305+S306+S307+S308</f>
        <v>0</v>
      </c>
      <c r="T304" s="113">
        <f t="shared" si="291"/>
        <v>0</v>
      </c>
      <c r="U304" s="113">
        <f t="shared" ref="U304:AA304" si="292">U305+U306+U307+U308</f>
        <v>0</v>
      </c>
      <c r="V304" s="113">
        <f t="shared" si="292"/>
        <v>0</v>
      </c>
      <c r="W304" s="113">
        <f t="shared" si="292"/>
        <v>0</v>
      </c>
      <c r="X304" s="113">
        <f t="shared" si="292"/>
        <v>0</v>
      </c>
      <c r="Y304" s="113">
        <f t="shared" si="292"/>
        <v>0</v>
      </c>
      <c r="Z304" s="113">
        <f t="shared" si="292"/>
        <v>0</v>
      </c>
      <c r="AA304" s="113">
        <f t="shared" si="292"/>
        <v>0</v>
      </c>
      <c r="AB304" s="113">
        <f>AB305+AB306+AB307+AB308</f>
        <v>6609.2</v>
      </c>
      <c r="AC304" s="87" t="s">
        <v>10</v>
      </c>
      <c r="AD304" s="32"/>
      <c r="AE304" s="91">
        <f t="shared" si="257"/>
        <v>6609.2</v>
      </c>
      <c r="AF304" s="62">
        <f t="shared" si="258"/>
        <v>0</v>
      </c>
    </row>
    <row r="305" spans="2:32" s="46" customFormat="1" ht="36" customHeight="1" x14ac:dyDescent="0.25">
      <c r="B305" s="122"/>
      <c r="C305" s="131"/>
      <c r="D305" s="122"/>
      <c r="E305" s="122"/>
      <c r="F305" s="110">
        <v>0</v>
      </c>
      <c r="G305" s="110">
        <v>0</v>
      </c>
      <c r="H305" s="110">
        <v>0</v>
      </c>
      <c r="I305" s="110">
        <v>0</v>
      </c>
      <c r="J305" s="110">
        <v>0</v>
      </c>
      <c r="K305" s="110">
        <v>0</v>
      </c>
      <c r="L305" s="110">
        <v>0</v>
      </c>
      <c r="M305" s="110">
        <v>0</v>
      </c>
      <c r="N305" s="110">
        <v>0</v>
      </c>
      <c r="O305" s="110">
        <v>0</v>
      </c>
      <c r="P305" s="113">
        <v>0</v>
      </c>
      <c r="Q305" s="113">
        <v>0</v>
      </c>
      <c r="R305" s="113">
        <v>0</v>
      </c>
      <c r="S305" s="113">
        <v>0</v>
      </c>
      <c r="T305" s="113">
        <v>0</v>
      </c>
      <c r="U305" s="113">
        <v>0</v>
      </c>
      <c r="V305" s="113">
        <v>0</v>
      </c>
      <c r="W305" s="113">
        <v>0</v>
      </c>
      <c r="X305" s="113">
        <v>0</v>
      </c>
      <c r="Y305" s="113">
        <v>0</v>
      </c>
      <c r="Z305" s="113">
        <v>0</v>
      </c>
      <c r="AA305" s="113">
        <v>0</v>
      </c>
      <c r="AB305" s="113">
        <f>SUM(F305:AA305)</f>
        <v>0</v>
      </c>
      <c r="AC305" s="87" t="s">
        <v>11</v>
      </c>
      <c r="AD305" s="32"/>
      <c r="AE305" s="91">
        <f t="shared" si="257"/>
        <v>0</v>
      </c>
      <c r="AF305" s="62">
        <f t="shared" si="258"/>
        <v>0</v>
      </c>
    </row>
    <row r="306" spans="2:32" s="46" customFormat="1" ht="36" customHeight="1" x14ac:dyDescent="0.25">
      <c r="B306" s="122"/>
      <c r="C306" s="131"/>
      <c r="D306" s="122"/>
      <c r="E306" s="122"/>
      <c r="F306" s="110">
        <v>0</v>
      </c>
      <c r="G306" s="110">
        <v>0</v>
      </c>
      <c r="H306" s="110">
        <v>0</v>
      </c>
      <c r="I306" s="110">
        <v>0</v>
      </c>
      <c r="J306" s="110">
        <v>0</v>
      </c>
      <c r="K306" s="110">
        <v>0</v>
      </c>
      <c r="L306" s="110">
        <v>0</v>
      </c>
      <c r="M306" s="110">
        <v>0</v>
      </c>
      <c r="N306" s="110">
        <v>0</v>
      </c>
      <c r="O306" s="110">
        <v>0</v>
      </c>
      <c r="P306" s="113">
        <v>0</v>
      </c>
      <c r="Q306" s="113">
        <v>0</v>
      </c>
      <c r="R306" s="113">
        <v>0</v>
      </c>
      <c r="S306" s="113">
        <v>0</v>
      </c>
      <c r="T306" s="113">
        <v>0</v>
      </c>
      <c r="U306" s="113">
        <v>0</v>
      </c>
      <c r="V306" s="113">
        <v>0</v>
      </c>
      <c r="W306" s="113">
        <v>0</v>
      </c>
      <c r="X306" s="113">
        <v>0</v>
      </c>
      <c r="Y306" s="113">
        <v>0</v>
      </c>
      <c r="Z306" s="113">
        <v>0</v>
      </c>
      <c r="AA306" s="113">
        <v>0</v>
      </c>
      <c r="AB306" s="113">
        <f t="shared" ref="AB306:AB308" si="293">SUM(F306:AA306)</f>
        <v>0</v>
      </c>
      <c r="AC306" s="87" t="s">
        <v>12</v>
      </c>
      <c r="AD306" s="32"/>
      <c r="AE306" s="91">
        <f t="shared" si="257"/>
        <v>0</v>
      </c>
      <c r="AF306" s="62">
        <f t="shared" si="258"/>
        <v>0</v>
      </c>
    </row>
    <row r="307" spans="2:32" s="46" customFormat="1" ht="36" customHeight="1" x14ac:dyDescent="0.25">
      <c r="B307" s="122"/>
      <c r="C307" s="131"/>
      <c r="D307" s="122"/>
      <c r="E307" s="122"/>
      <c r="F307" s="110">
        <v>0</v>
      </c>
      <c r="G307" s="110">
        <v>6609.2</v>
      </c>
      <c r="H307" s="110">
        <v>0</v>
      </c>
      <c r="I307" s="110">
        <v>0</v>
      </c>
      <c r="J307" s="110">
        <v>0</v>
      </c>
      <c r="K307" s="110">
        <v>0</v>
      </c>
      <c r="L307" s="110">
        <v>0</v>
      </c>
      <c r="M307" s="110">
        <v>0</v>
      </c>
      <c r="N307" s="110">
        <v>0</v>
      </c>
      <c r="O307" s="110">
        <v>0</v>
      </c>
      <c r="P307" s="113">
        <v>0</v>
      </c>
      <c r="Q307" s="113">
        <v>0</v>
      </c>
      <c r="R307" s="113">
        <v>0</v>
      </c>
      <c r="S307" s="113">
        <v>0</v>
      </c>
      <c r="T307" s="113">
        <v>0</v>
      </c>
      <c r="U307" s="113">
        <v>0</v>
      </c>
      <c r="V307" s="113">
        <v>0</v>
      </c>
      <c r="W307" s="113">
        <v>0</v>
      </c>
      <c r="X307" s="113">
        <v>0</v>
      </c>
      <c r="Y307" s="113">
        <v>0</v>
      </c>
      <c r="Z307" s="113">
        <v>0</v>
      </c>
      <c r="AA307" s="113">
        <v>0</v>
      </c>
      <c r="AB307" s="113">
        <f t="shared" si="293"/>
        <v>6609.2</v>
      </c>
      <c r="AC307" s="87" t="s">
        <v>13</v>
      </c>
      <c r="AD307" s="32"/>
      <c r="AE307" s="91">
        <f t="shared" si="257"/>
        <v>6609.2</v>
      </c>
      <c r="AF307" s="62">
        <f t="shared" si="258"/>
        <v>0</v>
      </c>
    </row>
    <row r="308" spans="2:32" s="46" customFormat="1" ht="36" customHeight="1" x14ac:dyDescent="0.25">
      <c r="B308" s="122"/>
      <c r="C308" s="131"/>
      <c r="D308" s="122"/>
      <c r="E308" s="122"/>
      <c r="F308" s="110">
        <v>0</v>
      </c>
      <c r="G308" s="110">
        <v>0</v>
      </c>
      <c r="H308" s="110">
        <v>0</v>
      </c>
      <c r="I308" s="110">
        <v>0</v>
      </c>
      <c r="J308" s="110">
        <v>0</v>
      </c>
      <c r="K308" s="110">
        <v>0</v>
      </c>
      <c r="L308" s="110">
        <v>0</v>
      </c>
      <c r="M308" s="110">
        <v>0</v>
      </c>
      <c r="N308" s="110">
        <v>0</v>
      </c>
      <c r="O308" s="110">
        <v>0</v>
      </c>
      <c r="P308" s="113">
        <v>0</v>
      </c>
      <c r="Q308" s="113">
        <v>0</v>
      </c>
      <c r="R308" s="113">
        <v>0</v>
      </c>
      <c r="S308" s="113">
        <v>0</v>
      </c>
      <c r="T308" s="113">
        <v>0</v>
      </c>
      <c r="U308" s="113">
        <v>0</v>
      </c>
      <c r="V308" s="113">
        <v>0</v>
      </c>
      <c r="W308" s="113">
        <v>0</v>
      </c>
      <c r="X308" s="113">
        <v>0</v>
      </c>
      <c r="Y308" s="113">
        <v>0</v>
      </c>
      <c r="Z308" s="113">
        <v>0</v>
      </c>
      <c r="AA308" s="113">
        <v>0</v>
      </c>
      <c r="AB308" s="113">
        <f t="shared" si="293"/>
        <v>0</v>
      </c>
      <c r="AC308" s="87" t="s">
        <v>14</v>
      </c>
      <c r="AD308" s="32"/>
      <c r="AE308" s="91">
        <f t="shared" si="257"/>
        <v>0</v>
      </c>
      <c r="AF308" s="62">
        <f t="shared" si="258"/>
        <v>0</v>
      </c>
    </row>
    <row r="309" spans="2:32" s="46" customFormat="1" ht="36" customHeight="1" x14ac:dyDescent="0.25">
      <c r="B309" s="122" t="s">
        <v>263</v>
      </c>
      <c r="C309" s="131" t="s">
        <v>34</v>
      </c>
      <c r="D309" s="129" t="s">
        <v>282</v>
      </c>
      <c r="E309" s="122" t="s">
        <v>294</v>
      </c>
      <c r="F309" s="114">
        <f>F310+F311+F312+F313</f>
        <v>77276.7</v>
      </c>
      <c r="G309" s="114">
        <f t="shared" ref="G309:I309" si="294">G310+G311+G312+G313</f>
        <v>77791.5</v>
      </c>
      <c r="H309" s="114">
        <f t="shared" si="294"/>
        <v>104903.3</v>
      </c>
      <c r="I309" s="114">
        <f t="shared" si="294"/>
        <v>109605</v>
      </c>
      <c r="J309" s="114">
        <f>J310+J311+J312+J313</f>
        <v>108140.90000000001</v>
      </c>
      <c r="K309" s="114">
        <f t="shared" ref="K309:AA309" si="295">K310+K311+K312+K313</f>
        <v>83195.7</v>
      </c>
      <c r="L309" s="114">
        <f t="shared" si="295"/>
        <v>132832.6</v>
      </c>
      <c r="M309" s="114">
        <f t="shared" si="295"/>
        <v>103965.3</v>
      </c>
      <c r="N309" s="114">
        <f t="shared" si="295"/>
        <v>141425.69999999998</v>
      </c>
      <c r="O309" s="114">
        <f t="shared" si="295"/>
        <v>214559</v>
      </c>
      <c r="P309" s="113">
        <f t="shared" si="295"/>
        <v>0</v>
      </c>
      <c r="Q309" s="113">
        <f t="shared" si="295"/>
        <v>0</v>
      </c>
      <c r="R309" s="113">
        <f t="shared" si="295"/>
        <v>0</v>
      </c>
      <c r="S309" s="113">
        <f t="shared" si="295"/>
        <v>0</v>
      </c>
      <c r="T309" s="113">
        <f t="shared" si="295"/>
        <v>0</v>
      </c>
      <c r="U309" s="113">
        <f t="shared" si="295"/>
        <v>0</v>
      </c>
      <c r="V309" s="113">
        <f t="shared" si="295"/>
        <v>0</v>
      </c>
      <c r="W309" s="113">
        <f t="shared" si="295"/>
        <v>0</v>
      </c>
      <c r="X309" s="113">
        <f t="shared" si="295"/>
        <v>0</v>
      </c>
      <c r="Y309" s="113">
        <f t="shared" si="295"/>
        <v>0</v>
      </c>
      <c r="Z309" s="113">
        <f t="shared" si="295"/>
        <v>0</v>
      </c>
      <c r="AA309" s="113">
        <f t="shared" si="295"/>
        <v>0</v>
      </c>
      <c r="AB309" s="113">
        <f>AB310+AB311+AB312+AB313</f>
        <v>1153695.7</v>
      </c>
      <c r="AC309" s="87" t="s">
        <v>10</v>
      </c>
      <c r="AD309" s="32"/>
      <c r="AE309" s="91">
        <f t="shared" si="257"/>
        <v>1153695.7</v>
      </c>
      <c r="AF309" s="62">
        <f t="shared" si="258"/>
        <v>0</v>
      </c>
    </row>
    <row r="310" spans="2:32" s="46" customFormat="1" ht="36" customHeight="1" x14ac:dyDescent="0.25">
      <c r="B310" s="122"/>
      <c r="C310" s="131"/>
      <c r="D310" s="124"/>
      <c r="E310" s="122"/>
      <c r="F310" s="110">
        <f>F315+F320</f>
        <v>0</v>
      </c>
      <c r="G310" s="110">
        <f t="shared" ref="G310:AA310" si="296">G315+G320</f>
        <v>0</v>
      </c>
      <c r="H310" s="110">
        <f t="shared" si="296"/>
        <v>0</v>
      </c>
      <c r="I310" s="110">
        <f t="shared" si="296"/>
        <v>0</v>
      </c>
      <c r="J310" s="110">
        <f t="shared" si="296"/>
        <v>0</v>
      </c>
      <c r="K310" s="110">
        <f t="shared" si="296"/>
        <v>0</v>
      </c>
      <c r="L310" s="110">
        <f t="shared" si="296"/>
        <v>0</v>
      </c>
      <c r="M310" s="110">
        <f t="shared" si="296"/>
        <v>0</v>
      </c>
      <c r="N310" s="110">
        <f t="shared" si="296"/>
        <v>0</v>
      </c>
      <c r="O310" s="110">
        <f t="shared" si="296"/>
        <v>0</v>
      </c>
      <c r="P310" s="113">
        <f t="shared" si="296"/>
        <v>0</v>
      </c>
      <c r="Q310" s="113">
        <f t="shared" si="296"/>
        <v>0</v>
      </c>
      <c r="R310" s="113">
        <f t="shared" si="296"/>
        <v>0</v>
      </c>
      <c r="S310" s="113">
        <f t="shared" si="296"/>
        <v>0</v>
      </c>
      <c r="T310" s="113">
        <f t="shared" si="296"/>
        <v>0</v>
      </c>
      <c r="U310" s="113">
        <f t="shared" si="296"/>
        <v>0</v>
      </c>
      <c r="V310" s="113">
        <f t="shared" si="296"/>
        <v>0</v>
      </c>
      <c r="W310" s="113">
        <f t="shared" si="296"/>
        <v>0</v>
      </c>
      <c r="X310" s="113">
        <f t="shared" si="296"/>
        <v>0</v>
      </c>
      <c r="Y310" s="113">
        <f t="shared" si="296"/>
        <v>0</v>
      </c>
      <c r="Z310" s="113">
        <f t="shared" si="296"/>
        <v>0</v>
      </c>
      <c r="AA310" s="113">
        <f t="shared" si="296"/>
        <v>0</v>
      </c>
      <c r="AB310" s="113">
        <f>SUM(F310:AA310)</f>
        <v>0</v>
      </c>
      <c r="AC310" s="87" t="s">
        <v>11</v>
      </c>
      <c r="AD310" s="32"/>
      <c r="AE310" s="91">
        <f t="shared" si="257"/>
        <v>0</v>
      </c>
      <c r="AF310" s="62">
        <f t="shared" si="258"/>
        <v>0</v>
      </c>
    </row>
    <row r="311" spans="2:32" s="46" customFormat="1" ht="36" customHeight="1" x14ac:dyDescent="0.25">
      <c r="B311" s="122"/>
      <c r="C311" s="131"/>
      <c r="D311" s="124"/>
      <c r="E311" s="122"/>
      <c r="F311" s="110">
        <f>F316+F321</f>
        <v>0</v>
      </c>
      <c r="G311" s="110">
        <f t="shared" ref="G311:AA311" si="297">G316+G321</f>
        <v>0</v>
      </c>
      <c r="H311" s="110">
        <f t="shared" si="297"/>
        <v>30000</v>
      </c>
      <c r="I311" s="110">
        <f t="shared" si="297"/>
        <v>35777</v>
      </c>
      <c r="J311" s="110">
        <f t="shared" si="297"/>
        <v>30621.3</v>
      </c>
      <c r="K311" s="110">
        <f t="shared" si="297"/>
        <v>4115.5</v>
      </c>
      <c r="L311" s="110">
        <f t="shared" si="297"/>
        <v>19240.900000000001</v>
      </c>
      <c r="M311" s="110">
        <f t="shared" si="297"/>
        <v>0</v>
      </c>
      <c r="N311" s="110">
        <f t="shared" si="297"/>
        <v>0</v>
      </c>
      <c r="O311" s="110">
        <f t="shared" si="297"/>
        <v>0</v>
      </c>
      <c r="P311" s="113">
        <f t="shared" si="297"/>
        <v>0</v>
      </c>
      <c r="Q311" s="113">
        <f t="shared" si="297"/>
        <v>0</v>
      </c>
      <c r="R311" s="113">
        <f t="shared" si="297"/>
        <v>0</v>
      </c>
      <c r="S311" s="113">
        <f t="shared" si="297"/>
        <v>0</v>
      </c>
      <c r="T311" s="113">
        <f t="shared" si="297"/>
        <v>0</v>
      </c>
      <c r="U311" s="113">
        <f t="shared" si="297"/>
        <v>0</v>
      </c>
      <c r="V311" s="113">
        <f t="shared" si="297"/>
        <v>0</v>
      </c>
      <c r="W311" s="113">
        <f t="shared" si="297"/>
        <v>0</v>
      </c>
      <c r="X311" s="113">
        <f t="shared" si="297"/>
        <v>0</v>
      </c>
      <c r="Y311" s="113">
        <f t="shared" si="297"/>
        <v>0</v>
      </c>
      <c r="Z311" s="113">
        <f t="shared" si="297"/>
        <v>0</v>
      </c>
      <c r="AA311" s="113">
        <f t="shared" si="297"/>
        <v>0</v>
      </c>
      <c r="AB311" s="113">
        <f t="shared" ref="AB311:AB313" si="298">SUM(F311:AA311)</f>
        <v>119754.70000000001</v>
      </c>
      <c r="AC311" s="87" t="s">
        <v>12</v>
      </c>
      <c r="AD311" s="32"/>
      <c r="AE311" s="91">
        <f t="shared" si="257"/>
        <v>119754.70000000001</v>
      </c>
      <c r="AF311" s="62">
        <f t="shared" si="258"/>
        <v>0</v>
      </c>
    </row>
    <row r="312" spans="2:32" s="46" customFormat="1" ht="36" customHeight="1" x14ac:dyDescent="0.25">
      <c r="B312" s="122"/>
      <c r="C312" s="131"/>
      <c r="D312" s="124"/>
      <c r="E312" s="122"/>
      <c r="F312" s="114">
        <f>F317+F322</f>
        <v>77276.7</v>
      </c>
      <c r="G312" s="114">
        <f t="shared" ref="G312:AA312" si="299">G317+G322</f>
        <v>77791.5</v>
      </c>
      <c r="H312" s="114">
        <f t="shared" si="299"/>
        <v>74903.3</v>
      </c>
      <c r="I312" s="114">
        <f t="shared" si="299"/>
        <v>73268</v>
      </c>
      <c r="J312" s="114">
        <f t="shared" si="299"/>
        <v>77519.600000000006</v>
      </c>
      <c r="K312" s="114">
        <f t="shared" si="299"/>
        <v>79080.2</v>
      </c>
      <c r="L312" s="114">
        <f t="shared" si="299"/>
        <v>113591.7</v>
      </c>
      <c r="M312" s="114">
        <f t="shared" si="299"/>
        <v>103965.3</v>
      </c>
      <c r="N312" s="114">
        <f t="shared" si="299"/>
        <v>141425.69999999998</v>
      </c>
      <c r="O312" s="114">
        <f t="shared" si="299"/>
        <v>214559</v>
      </c>
      <c r="P312" s="113">
        <f t="shared" si="299"/>
        <v>0</v>
      </c>
      <c r="Q312" s="113">
        <f t="shared" si="299"/>
        <v>0</v>
      </c>
      <c r="R312" s="113">
        <f t="shared" si="299"/>
        <v>0</v>
      </c>
      <c r="S312" s="113">
        <f t="shared" si="299"/>
        <v>0</v>
      </c>
      <c r="T312" s="113">
        <f t="shared" si="299"/>
        <v>0</v>
      </c>
      <c r="U312" s="113">
        <f t="shared" si="299"/>
        <v>0</v>
      </c>
      <c r="V312" s="113">
        <f t="shared" si="299"/>
        <v>0</v>
      </c>
      <c r="W312" s="113">
        <f t="shared" si="299"/>
        <v>0</v>
      </c>
      <c r="X312" s="113">
        <f t="shared" si="299"/>
        <v>0</v>
      </c>
      <c r="Y312" s="113">
        <f t="shared" si="299"/>
        <v>0</v>
      </c>
      <c r="Z312" s="113">
        <f t="shared" si="299"/>
        <v>0</v>
      </c>
      <c r="AA312" s="113">
        <f t="shared" si="299"/>
        <v>0</v>
      </c>
      <c r="AB312" s="113">
        <f t="shared" si="298"/>
        <v>1033381</v>
      </c>
      <c r="AC312" s="87" t="s">
        <v>13</v>
      </c>
      <c r="AD312" s="32" t="s">
        <v>198</v>
      </c>
      <c r="AE312" s="91">
        <f t="shared" si="257"/>
        <v>1033381</v>
      </c>
      <c r="AF312" s="62">
        <f t="shared" si="258"/>
        <v>0</v>
      </c>
    </row>
    <row r="313" spans="2:32" s="46" customFormat="1" ht="36" customHeight="1" x14ac:dyDescent="0.25">
      <c r="B313" s="122"/>
      <c r="C313" s="131"/>
      <c r="D313" s="124"/>
      <c r="E313" s="122"/>
      <c r="F313" s="110">
        <f>F318+F323</f>
        <v>0</v>
      </c>
      <c r="G313" s="110">
        <f t="shared" ref="G313:AA313" si="300">G318+G323</f>
        <v>0</v>
      </c>
      <c r="H313" s="110">
        <f t="shared" si="300"/>
        <v>0</v>
      </c>
      <c r="I313" s="110">
        <f t="shared" si="300"/>
        <v>560</v>
      </c>
      <c r="J313" s="110">
        <f t="shared" si="300"/>
        <v>0</v>
      </c>
      <c r="K313" s="110">
        <f t="shared" si="300"/>
        <v>0</v>
      </c>
      <c r="L313" s="110">
        <f t="shared" si="300"/>
        <v>0</v>
      </c>
      <c r="M313" s="110">
        <f t="shared" si="300"/>
        <v>0</v>
      </c>
      <c r="N313" s="110">
        <f t="shared" si="300"/>
        <v>0</v>
      </c>
      <c r="O313" s="110">
        <f t="shared" si="300"/>
        <v>0</v>
      </c>
      <c r="P313" s="113">
        <f t="shared" si="300"/>
        <v>0</v>
      </c>
      <c r="Q313" s="113">
        <f t="shared" si="300"/>
        <v>0</v>
      </c>
      <c r="R313" s="113">
        <f t="shared" si="300"/>
        <v>0</v>
      </c>
      <c r="S313" s="113">
        <f t="shared" si="300"/>
        <v>0</v>
      </c>
      <c r="T313" s="113">
        <f t="shared" si="300"/>
        <v>0</v>
      </c>
      <c r="U313" s="113">
        <f t="shared" si="300"/>
        <v>0</v>
      </c>
      <c r="V313" s="113">
        <f t="shared" si="300"/>
        <v>0</v>
      </c>
      <c r="W313" s="113">
        <f t="shared" si="300"/>
        <v>0</v>
      </c>
      <c r="X313" s="113">
        <f t="shared" si="300"/>
        <v>0</v>
      </c>
      <c r="Y313" s="113">
        <f t="shared" si="300"/>
        <v>0</v>
      </c>
      <c r="Z313" s="113">
        <f t="shared" si="300"/>
        <v>0</v>
      </c>
      <c r="AA313" s="113">
        <f t="shared" si="300"/>
        <v>0</v>
      </c>
      <c r="AB313" s="113">
        <f t="shared" si="298"/>
        <v>560</v>
      </c>
      <c r="AC313" s="87" t="s">
        <v>14</v>
      </c>
      <c r="AD313" s="32"/>
      <c r="AE313" s="91">
        <f t="shared" si="257"/>
        <v>560</v>
      </c>
      <c r="AF313" s="62">
        <f t="shared" si="258"/>
        <v>0</v>
      </c>
    </row>
    <row r="314" spans="2:32" s="46" customFormat="1" ht="36" customHeight="1" x14ac:dyDescent="0.25">
      <c r="B314" s="122"/>
      <c r="C314" s="131"/>
      <c r="D314" s="122" t="s">
        <v>244</v>
      </c>
      <c r="E314" s="122" t="s">
        <v>28</v>
      </c>
      <c r="F314" s="110">
        <f>F315+F316+F317+F318</f>
        <v>77276.7</v>
      </c>
      <c r="G314" s="110">
        <f t="shared" ref="G314:I314" si="301">G315+G316+G317+G318</f>
        <v>77791.5</v>
      </c>
      <c r="H314" s="110">
        <f t="shared" si="301"/>
        <v>104903.3</v>
      </c>
      <c r="I314" s="110">
        <f t="shared" si="301"/>
        <v>109605</v>
      </c>
      <c r="J314" s="110">
        <f>J315+J316+J317+J318</f>
        <v>108140.90000000001</v>
      </c>
      <c r="K314" s="110">
        <f t="shared" ref="K314:AA314" si="302">K315+K316+K317+K318</f>
        <v>83195.7</v>
      </c>
      <c r="L314" s="110">
        <f t="shared" si="302"/>
        <v>132832.6</v>
      </c>
      <c r="M314" s="110">
        <f t="shared" si="302"/>
        <v>103965.3</v>
      </c>
      <c r="N314" s="110">
        <f t="shared" si="302"/>
        <v>132309.4</v>
      </c>
      <c r="O314" s="110">
        <f t="shared" si="302"/>
        <v>0</v>
      </c>
      <c r="P314" s="113">
        <f t="shared" si="302"/>
        <v>0</v>
      </c>
      <c r="Q314" s="113">
        <f t="shared" si="302"/>
        <v>0</v>
      </c>
      <c r="R314" s="113">
        <f t="shared" si="302"/>
        <v>0</v>
      </c>
      <c r="S314" s="113">
        <f t="shared" si="302"/>
        <v>0</v>
      </c>
      <c r="T314" s="113">
        <f t="shared" si="302"/>
        <v>0</v>
      </c>
      <c r="U314" s="113">
        <f t="shared" si="302"/>
        <v>0</v>
      </c>
      <c r="V314" s="113">
        <f t="shared" si="302"/>
        <v>0</v>
      </c>
      <c r="W314" s="113">
        <f t="shared" si="302"/>
        <v>0</v>
      </c>
      <c r="X314" s="113">
        <f t="shared" si="302"/>
        <v>0</v>
      </c>
      <c r="Y314" s="113">
        <f t="shared" si="302"/>
        <v>0</v>
      </c>
      <c r="Z314" s="113">
        <f t="shared" si="302"/>
        <v>0</v>
      </c>
      <c r="AA314" s="113">
        <f t="shared" si="302"/>
        <v>0</v>
      </c>
      <c r="AB314" s="113">
        <f>AB315+AB316+AB317+AB318</f>
        <v>930020.40000000014</v>
      </c>
      <c r="AC314" s="87" t="s">
        <v>10</v>
      </c>
      <c r="AD314" s="32"/>
      <c r="AE314" s="91">
        <f t="shared" si="257"/>
        <v>930020.4</v>
      </c>
      <c r="AF314" s="62">
        <f t="shared" si="258"/>
        <v>0</v>
      </c>
    </row>
    <row r="315" spans="2:32" s="46" customFormat="1" ht="36" customHeight="1" x14ac:dyDescent="0.25">
      <c r="B315" s="122"/>
      <c r="C315" s="131"/>
      <c r="D315" s="122"/>
      <c r="E315" s="122"/>
      <c r="F315" s="110">
        <v>0</v>
      </c>
      <c r="G315" s="110">
        <v>0</v>
      </c>
      <c r="H315" s="110">
        <v>0</v>
      </c>
      <c r="I315" s="110">
        <v>0</v>
      </c>
      <c r="J315" s="110">
        <v>0</v>
      </c>
      <c r="K315" s="110">
        <v>0</v>
      </c>
      <c r="L315" s="110">
        <v>0</v>
      </c>
      <c r="M315" s="110">
        <v>0</v>
      </c>
      <c r="N315" s="110">
        <v>0</v>
      </c>
      <c r="O315" s="110">
        <v>0</v>
      </c>
      <c r="P315" s="113">
        <v>0</v>
      </c>
      <c r="Q315" s="113">
        <v>0</v>
      </c>
      <c r="R315" s="113">
        <v>0</v>
      </c>
      <c r="S315" s="113">
        <v>0</v>
      </c>
      <c r="T315" s="113">
        <v>0</v>
      </c>
      <c r="U315" s="113">
        <v>0</v>
      </c>
      <c r="V315" s="112">
        <v>0</v>
      </c>
      <c r="W315" s="112">
        <v>0</v>
      </c>
      <c r="X315" s="112">
        <v>0</v>
      </c>
      <c r="Y315" s="112">
        <v>0</v>
      </c>
      <c r="Z315" s="112">
        <v>0</v>
      </c>
      <c r="AA315" s="112">
        <v>0</v>
      </c>
      <c r="AB315" s="113">
        <f>SUM(F315:AA315)</f>
        <v>0</v>
      </c>
      <c r="AC315" s="87" t="s">
        <v>11</v>
      </c>
      <c r="AD315" s="32"/>
      <c r="AE315" s="91">
        <f t="shared" si="257"/>
        <v>0</v>
      </c>
      <c r="AF315" s="62">
        <f t="shared" si="258"/>
        <v>0</v>
      </c>
    </row>
    <row r="316" spans="2:32" s="46" customFormat="1" ht="36" customHeight="1" x14ac:dyDescent="0.25">
      <c r="B316" s="122"/>
      <c r="C316" s="131"/>
      <c r="D316" s="122"/>
      <c r="E316" s="122"/>
      <c r="F316" s="110">
        <v>0</v>
      </c>
      <c r="G316" s="110">
        <v>0</v>
      </c>
      <c r="H316" s="110">
        <v>30000</v>
      </c>
      <c r="I316" s="110">
        <v>35777</v>
      </c>
      <c r="J316" s="110">
        <v>30621.3</v>
      </c>
      <c r="K316" s="110">
        <v>4115.5</v>
      </c>
      <c r="L316" s="110">
        <v>19240.900000000001</v>
      </c>
      <c r="M316" s="110">
        <v>0</v>
      </c>
      <c r="N316" s="110">
        <v>0</v>
      </c>
      <c r="O316" s="110">
        <v>0</v>
      </c>
      <c r="P316" s="113">
        <v>0</v>
      </c>
      <c r="Q316" s="113">
        <v>0</v>
      </c>
      <c r="R316" s="113">
        <v>0</v>
      </c>
      <c r="S316" s="113">
        <v>0</v>
      </c>
      <c r="T316" s="113">
        <v>0</v>
      </c>
      <c r="U316" s="113">
        <v>0</v>
      </c>
      <c r="V316" s="112">
        <v>0</v>
      </c>
      <c r="W316" s="112">
        <v>0</v>
      </c>
      <c r="X316" s="112">
        <v>0</v>
      </c>
      <c r="Y316" s="112">
        <v>0</v>
      </c>
      <c r="Z316" s="112">
        <v>0</v>
      </c>
      <c r="AA316" s="112">
        <v>0</v>
      </c>
      <c r="AB316" s="113">
        <f t="shared" ref="AB316:AB318" si="303">SUM(F316:AA316)</f>
        <v>119754.70000000001</v>
      </c>
      <c r="AC316" s="87" t="s">
        <v>12</v>
      </c>
      <c r="AD316" s="32"/>
      <c r="AE316" s="91">
        <f t="shared" si="257"/>
        <v>119754.70000000001</v>
      </c>
      <c r="AF316" s="62">
        <f t="shared" si="258"/>
        <v>0</v>
      </c>
    </row>
    <row r="317" spans="2:32" s="46" customFormat="1" ht="36" customHeight="1" x14ac:dyDescent="0.25">
      <c r="B317" s="122"/>
      <c r="C317" s="131"/>
      <c r="D317" s="122"/>
      <c r="E317" s="122"/>
      <c r="F317" s="110">
        <v>77276.7</v>
      </c>
      <c r="G317" s="110">
        <v>77791.5</v>
      </c>
      <c r="H317" s="110">
        <v>74903.3</v>
      </c>
      <c r="I317" s="110">
        <v>73268</v>
      </c>
      <c r="J317" s="110">
        <v>77519.600000000006</v>
      </c>
      <c r="K317" s="110">
        <v>79080.2</v>
      </c>
      <c r="L317" s="110">
        <v>113591.7</v>
      </c>
      <c r="M317" s="110">
        <v>103965.3</v>
      </c>
      <c r="N317" s="110">
        <v>132309.4</v>
      </c>
      <c r="O317" s="110">
        <v>0</v>
      </c>
      <c r="P317" s="113">
        <v>0</v>
      </c>
      <c r="Q317" s="113">
        <v>0</v>
      </c>
      <c r="R317" s="113">
        <v>0</v>
      </c>
      <c r="S317" s="113">
        <v>0</v>
      </c>
      <c r="T317" s="113">
        <v>0</v>
      </c>
      <c r="U317" s="113">
        <v>0</v>
      </c>
      <c r="V317" s="112">
        <v>0</v>
      </c>
      <c r="W317" s="112">
        <v>0</v>
      </c>
      <c r="X317" s="112">
        <v>0</v>
      </c>
      <c r="Y317" s="112">
        <v>0</v>
      </c>
      <c r="Z317" s="112">
        <v>0</v>
      </c>
      <c r="AA317" s="112">
        <v>0</v>
      </c>
      <c r="AB317" s="113">
        <f t="shared" si="303"/>
        <v>809705.70000000007</v>
      </c>
      <c r="AC317" s="87" t="s">
        <v>13</v>
      </c>
      <c r="AD317" s="32" t="s">
        <v>198</v>
      </c>
      <c r="AE317" s="91">
        <f t="shared" si="257"/>
        <v>809705.70000000007</v>
      </c>
      <c r="AF317" s="62">
        <f t="shared" si="258"/>
        <v>0</v>
      </c>
    </row>
    <row r="318" spans="2:32" s="46" customFormat="1" ht="36" customHeight="1" x14ac:dyDescent="0.25">
      <c r="B318" s="122"/>
      <c r="C318" s="131"/>
      <c r="D318" s="122"/>
      <c r="E318" s="122"/>
      <c r="F318" s="110">
        <v>0</v>
      </c>
      <c r="G318" s="110">
        <v>0</v>
      </c>
      <c r="H318" s="110">
        <v>0</v>
      </c>
      <c r="I318" s="110">
        <v>560</v>
      </c>
      <c r="J318" s="110">
        <v>0</v>
      </c>
      <c r="K318" s="110">
        <v>0</v>
      </c>
      <c r="L318" s="110">
        <v>0</v>
      </c>
      <c r="M318" s="110">
        <v>0</v>
      </c>
      <c r="N318" s="110">
        <v>0</v>
      </c>
      <c r="O318" s="110">
        <v>0</v>
      </c>
      <c r="P318" s="113">
        <v>0</v>
      </c>
      <c r="Q318" s="113">
        <v>0</v>
      </c>
      <c r="R318" s="113">
        <v>0</v>
      </c>
      <c r="S318" s="113">
        <v>0</v>
      </c>
      <c r="T318" s="113">
        <v>0</v>
      </c>
      <c r="U318" s="113">
        <v>0</v>
      </c>
      <c r="V318" s="112">
        <v>0</v>
      </c>
      <c r="W318" s="112">
        <v>0</v>
      </c>
      <c r="X318" s="112">
        <v>0</v>
      </c>
      <c r="Y318" s="112">
        <v>0</v>
      </c>
      <c r="Z318" s="112">
        <v>0</v>
      </c>
      <c r="AA318" s="112">
        <v>0</v>
      </c>
      <c r="AB318" s="113">
        <f t="shared" si="303"/>
        <v>560</v>
      </c>
      <c r="AC318" s="87" t="s">
        <v>14</v>
      </c>
      <c r="AD318" s="32"/>
      <c r="AE318" s="91">
        <f t="shared" si="257"/>
        <v>560</v>
      </c>
      <c r="AF318" s="62">
        <f t="shared" si="258"/>
        <v>0</v>
      </c>
    </row>
    <row r="319" spans="2:32" s="46" customFormat="1" ht="36" customHeight="1" x14ac:dyDescent="0.25">
      <c r="B319" s="122"/>
      <c r="C319" s="131"/>
      <c r="D319" s="129" t="s">
        <v>281</v>
      </c>
      <c r="E319" s="122" t="s">
        <v>295</v>
      </c>
      <c r="F319" s="110">
        <f t="shared" ref="F319:M319" si="304">F320+F321+F322+F323</f>
        <v>0</v>
      </c>
      <c r="G319" s="110">
        <f t="shared" si="304"/>
        <v>0</v>
      </c>
      <c r="H319" s="110">
        <f t="shared" si="304"/>
        <v>0</v>
      </c>
      <c r="I319" s="110">
        <f t="shared" si="304"/>
        <v>0</v>
      </c>
      <c r="J319" s="110">
        <f t="shared" si="304"/>
        <v>0</v>
      </c>
      <c r="K319" s="110">
        <f t="shared" si="304"/>
        <v>0</v>
      </c>
      <c r="L319" s="110">
        <f t="shared" si="304"/>
        <v>0</v>
      </c>
      <c r="M319" s="110">
        <f t="shared" si="304"/>
        <v>0</v>
      </c>
      <c r="N319" s="110">
        <f t="shared" ref="N319:AA319" si="305">N320+N321+N322+N323</f>
        <v>9116.2999999999993</v>
      </c>
      <c r="O319" s="110">
        <f t="shared" si="305"/>
        <v>214559</v>
      </c>
      <c r="P319" s="113">
        <f t="shared" si="305"/>
        <v>0</v>
      </c>
      <c r="Q319" s="113">
        <f t="shared" si="305"/>
        <v>0</v>
      </c>
      <c r="R319" s="113">
        <f t="shared" si="305"/>
        <v>0</v>
      </c>
      <c r="S319" s="113">
        <f t="shared" si="305"/>
        <v>0</v>
      </c>
      <c r="T319" s="113">
        <f t="shared" si="305"/>
        <v>0</v>
      </c>
      <c r="U319" s="113">
        <f t="shared" si="305"/>
        <v>0</v>
      </c>
      <c r="V319" s="113">
        <f t="shared" si="305"/>
        <v>0</v>
      </c>
      <c r="W319" s="113">
        <f t="shared" si="305"/>
        <v>0</v>
      </c>
      <c r="X319" s="113">
        <f t="shared" si="305"/>
        <v>0</v>
      </c>
      <c r="Y319" s="113">
        <f t="shared" si="305"/>
        <v>0</v>
      </c>
      <c r="Z319" s="113">
        <f t="shared" si="305"/>
        <v>0</v>
      </c>
      <c r="AA319" s="113">
        <f t="shared" si="305"/>
        <v>0</v>
      </c>
      <c r="AB319" s="113">
        <f>AB320+AB321+AB322+AB323</f>
        <v>223675.3</v>
      </c>
      <c r="AC319" s="87" t="s">
        <v>10</v>
      </c>
      <c r="AD319" s="32"/>
      <c r="AE319" s="91">
        <f t="shared" si="257"/>
        <v>223675.3</v>
      </c>
      <c r="AF319" s="62">
        <f t="shared" si="258"/>
        <v>0</v>
      </c>
    </row>
    <row r="320" spans="2:32" s="46" customFormat="1" ht="36" customHeight="1" x14ac:dyDescent="0.25">
      <c r="B320" s="122"/>
      <c r="C320" s="131"/>
      <c r="D320" s="124"/>
      <c r="E320" s="122"/>
      <c r="F320" s="110">
        <v>0</v>
      </c>
      <c r="G320" s="110">
        <v>0</v>
      </c>
      <c r="H320" s="110">
        <v>0</v>
      </c>
      <c r="I320" s="110">
        <v>0</v>
      </c>
      <c r="J320" s="110">
        <v>0</v>
      </c>
      <c r="K320" s="110">
        <v>0</v>
      </c>
      <c r="L320" s="110">
        <v>0</v>
      </c>
      <c r="M320" s="110">
        <v>0</v>
      </c>
      <c r="N320" s="110">
        <v>0</v>
      </c>
      <c r="O320" s="110">
        <v>0</v>
      </c>
      <c r="P320" s="113">
        <v>0</v>
      </c>
      <c r="Q320" s="113">
        <v>0</v>
      </c>
      <c r="R320" s="113">
        <v>0</v>
      </c>
      <c r="S320" s="113">
        <v>0</v>
      </c>
      <c r="T320" s="113">
        <v>0</v>
      </c>
      <c r="U320" s="113">
        <v>0</v>
      </c>
      <c r="V320" s="112">
        <v>0</v>
      </c>
      <c r="W320" s="112">
        <v>0</v>
      </c>
      <c r="X320" s="112">
        <v>0</v>
      </c>
      <c r="Y320" s="112">
        <v>0</v>
      </c>
      <c r="Z320" s="112">
        <v>0</v>
      </c>
      <c r="AA320" s="112">
        <v>0</v>
      </c>
      <c r="AB320" s="113">
        <f>SUM(F320:AA320)</f>
        <v>0</v>
      </c>
      <c r="AC320" s="87" t="s">
        <v>11</v>
      </c>
      <c r="AD320" s="32"/>
      <c r="AE320" s="91">
        <f t="shared" si="257"/>
        <v>0</v>
      </c>
      <c r="AF320" s="62">
        <f t="shared" si="258"/>
        <v>0</v>
      </c>
    </row>
    <row r="321" spans="2:32" s="46" customFormat="1" ht="36" customHeight="1" x14ac:dyDescent="0.25">
      <c r="B321" s="122"/>
      <c r="C321" s="131"/>
      <c r="D321" s="124"/>
      <c r="E321" s="122"/>
      <c r="F321" s="110">
        <v>0</v>
      </c>
      <c r="G321" s="110">
        <v>0</v>
      </c>
      <c r="H321" s="110">
        <v>0</v>
      </c>
      <c r="I321" s="110">
        <v>0</v>
      </c>
      <c r="J321" s="110">
        <v>0</v>
      </c>
      <c r="K321" s="110">
        <v>0</v>
      </c>
      <c r="L321" s="110">
        <v>0</v>
      </c>
      <c r="M321" s="110">
        <v>0</v>
      </c>
      <c r="N321" s="110">
        <v>0</v>
      </c>
      <c r="O321" s="110">
        <v>0</v>
      </c>
      <c r="P321" s="113">
        <v>0</v>
      </c>
      <c r="Q321" s="113">
        <v>0</v>
      </c>
      <c r="R321" s="113">
        <v>0</v>
      </c>
      <c r="S321" s="113">
        <v>0</v>
      </c>
      <c r="T321" s="113">
        <v>0</v>
      </c>
      <c r="U321" s="113">
        <v>0</v>
      </c>
      <c r="V321" s="112">
        <v>0</v>
      </c>
      <c r="W321" s="112">
        <v>0</v>
      </c>
      <c r="X321" s="112">
        <v>0</v>
      </c>
      <c r="Y321" s="112">
        <v>0</v>
      </c>
      <c r="Z321" s="112">
        <v>0</v>
      </c>
      <c r="AA321" s="112">
        <v>0</v>
      </c>
      <c r="AB321" s="113">
        <f t="shared" ref="AB321:AB323" si="306">SUM(F321:AA321)</f>
        <v>0</v>
      </c>
      <c r="AC321" s="87" t="s">
        <v>12</v>
      </c>
      <c r="AD321" s="32"/>
      <c r="AE321" s="91">
        <f t="shared" si="257"/>
        <v>0</v>
      </c>
      <c r="AF321" s="62">
        <f t="shared" si="258"/>
        <v>0</v>
      </c>
    </row>
    <row r="322" spans="2:32" s="46" customFormat="1" ht="36" customHeight="1" x14ac:dyDescent="0.25">
      <c r="B322" s="122"/>
      <c r="C322" s="131"/>
      <c r="D322" s="124"/>
      <c r="E322" s="122"/>
      <c r="F322" s="110">
        <v>0</v>
      </c>
      <c r="G322" s="110">
        <v>0</v>
      </c>
      <c r="H322" s="110">
        <v>0</v>
      </c>
      <c r="I322" s="110">
        <v>0</v>
      </c>
      <c r="J322" s="110">
        <v>0</v>
      </c>
      <c r="K322" s="110">
        <v>0</v>
      </c>
      <c r="L322" s="110">
        <v>0</v>
      </c>
      <c r="M322" s="110">
        <v>0</v>
      </c>
      <c r="N322" s="110">
        <v>9116.2999999999993</v>
      </c>
      <c r="O322" s="110">
        <v>214559</v>
      </c>
      <c r="P322" s="113">
        <v>0</v>
      </c>
      <c r="Q322" s="113">
        <v>0</v>
      </c>
      <c r="R322" s="113">
        <v>0</v>
      </c>
      <c r="S322" s="113">
        <f>R322*1.04</f>
        <v>0</v>
      </c>
      <c r="T322" s="113">
        <f>S322*1.04</f>
        <v>0</v>
      </c>
      <c r="U322" s="113">
        <f>T322*1.04</f>
        <v>0</v>
      </c>
      <c r="V322" s="112">
        <v>0</v>
      </c>
      <c r="W322" s="112">
        <v>0</v>
      </c>
      <c r="X322" s="112">
        <v>0</v>
      </c>
      <c r="Y322" s="112">
        <v>0</v>
      </c>
      <c r="Z322" s="112">
        <v>0</v>
      </c>
      <c r="AA322" s="112">
        <v>0</v>
      </c>
      <c r="AB322" s="113">
        <f t="shared" si="306"/>
        <v>223675.3</v>
      </c>
      <c r="AC322" s="87" t="s">
        <v>13</v>
      </c>
      <c r="AD322" s="32" t="s">
        <v>198</v>
      </c>
      <c r="AE322" s="91">
        <f t="shared" si="257"/>
        <v>223675.3</v>
      </c>
      <c r="AF322" s="62">
        <f t="shared" si="258"/>
        <v>0</v>
      </c>
    </row>
    <row r="323" spans="2:32" s="46" customFormat="1" ht="36" customHeight="1" x14ac:dyDescent="0.25">
      <c r="B323" s="122"/>
      <c r="C323" s="131"/>
      <c r="D323" s="125"/>
      <c r="E323" s="122"/>
      <c r="F323" s="110">
        <v>0</v>
      </c>
      <c r="G323" s="110">
        <v>0</v>
      </c>
      <c r="H323" s="110">
        <v>0</v>
      </c>
      <c r="I323" s="110">
        <v>0</v>
      </c>
      <c r="J323" s="110">
        <v>0</v>
      </c>
      <c r="K323" s="110">
        <v>0</v>
      </c>
      <c r="L323" s="110">
        <v>0</v>
      </c>
      <c r="M323" s="110">
        <v>0</v>
      </c>
      <c r="N323" s="110">
        <v>0</v>
      </c>
      <c r="O323" s="110">
        <v>0</v>
      </c>
      <c r="P323" s="113">
        <v>0</v>
      </c>
      <c r="Q323" s="113">
        <v>0</v>
      </c>
      <c r="R323" s="113">
        <v>0</v>
      </c>
      <c r="S323" s="113">
        <v>0</v>
      </c>
      <c r="T323" s="113">
        <v>0</v>
      </c>
      <c r="U323" s="113">
        <v>0</v>
      </c>
      <c r="V323" s="112">
        <v>0</v>
      </c>
      <c r="W323" s="112">
        <v>0</v>
      </c>
      <c r="X323" s="112">
        <v>0</v>
      </c>
      <c r="Y323" s="112">
        <v>0</v>
      </c>
      <c r="Z323" s="112">
        <v>0</v>
      </c>
      <c r="AA323" s="112">
        <v>0</v>
      </c>
      <c r="AB323" s="113">
        <f t="shared" si="306"/>
        <v>0</v>
      </c>
      <c r="AC323" s="87" t="s">
        <v>14</v>
      </c>
      <c r="AD323" s="32"/>
      <c r="AE323" s="91">
        <f t="shared" si="257"/>
        <v>0</v>
      </c>
      <c r="AF323" s="62">
        <f t="shared" si="258"/>
        <v>0</v>
      </c>
    </row>
    <row r="324" spans="2:32" s="46" customFormat="1" ht="36" customHeight="1" x14ac:dyDescent="0.25">
      <c r="B324" s="122" t="s">
        <v>290</v>
      </c>
      <c r="C324" s="141" t="s">
        <v>291</v>
      </c>
      <c r="D324" s="129" t="s">
        <v>296</v>
      </c>
      <c r="E324" s="122" t="s">
        <v>213</v>
      </c>
      <c r="F324" s="110">
        <f t="shared" ref="F324:AA324" si="307">F325+F326+F327+F328</f>
        <v>0</v>
      </c>
      <c r="G324" s="110">
        <f t="shared" si="307"/>
        <v>0</v>
      </c>
      <c r="H324" s="110">
        <f t="shared" si="307"/>
        <v>0</v>
      </c>
      <c r="I324" s="110">
        <f t="shared" si="307"/>
        <v>0</v>
      </c>
      <c r="J324" s="110">
        <f t="shared" si="307"/>
        <v>0</v>
      </c>
      <c r="K324" s="110">
        <f t="shared" si="307"/>
        <v>0</v>
      </c>
      <c r="L324" s="110">
        <f t="shared" si="307"/>
        <v>0</v>
      </c>
      <c r="M324" s="110">
        <f t="shared" si="307"/>
        <v>0</v>
      </c>
      <c r="N324" s="110">
        <f t="shared" si="307"/>
        <v>0</v>
      </c>
      <c r="O324" s="110">
        <f t="shared" si="307"/>
        <v>10965.3</v>
      </c>
      <c r="P324" s="113">
        <f t="shared" si="307"/>
        <v>0</v>
      </c>
      <c r="Q324" s="113">
        <f t="shared" si="307"/>
        <v>0</v>
      </c>
      <c r="R324" s="113">
        <f t="shared" si="307"/>
        <v>0</v>
      </c>
      <c r="S324" s="113">
        <f t="shared" si="307"/>
        <v>0</v>
      </c>
      <c r="T324" s="113">
        <f t="shared" si="307"/>
        <v>0</v>
      </c>
      <c r="U324" s="113">
        <f t="shared" si="307"/>
        <v>0</v>
      </c>
      <c r="V324" s="113">
        <f t="shared" si="307"/>
        <v>0</v>
      </c>
      <c r="W324" s="113">
        <f t="shared" si="307"/>
        <v>0</v>
      </c>
      <c r="X324" s="113">
        <f t="shared" si="307"/>
        <v>0</v>
      </c>
      <c r="Y324" s="113">
        <f t="shared" si="307"/>
        <v>0</v>
      </c>
      <c r="Z324" s="113">
        <f t="shared" si="307"/>
        <v>0</v>
      </c>
      <c r="AA324" s="113">
        <f t="shared" si="307"/>
        <v>0</v>
      </c>
      <c r="AB324" s="113">
        <f>AB325+AB326+AB327+AB328</f>
        <v>10965.3</v>
      </c>
      <c r="AC324" s="87" t="s">
        <v>10</v>
      </c>
      <c r="AD324" s="32"/>
      <c r="AE324" s="91">
        <f t="shared" si="257"/>
        <v>10965.3</v>
      </c>
      <c r="AF324" s="62">
        <f t="shared" si="258"/>
        <v>0</v>
      </c>
    </row>
    <row r="325" spans="2:32" s="46" customFormat="1" ht="36" customHeight="1" x14ac:dyDescent="0.25">
      <c r="B325" s="122"/>
      <c r="C325" s="141"/>
      <c r="D325" s="124"/>
      <c r="E325" s="122"/>
      <c r="F325" s="110">
        <v>0</v>
      </c>
      <c r="G325" s="110">
        <v>0</v>
      </c>
      <c r="H325" s="110">
        <v>0</v>
      </c>
      <c r="I325" s="110">
        <v>0</v>
      </c>
      <c r="J325" s="110">
        <v>0</v>
      </c>
      <c r="K325" s="110">
        <v>0</v>
      </c>
      <c r="L325" s="110">
        <v>0</v>
      </c>
      <c r="M325" s="110">
        <v>0</v>
      </c>
      <c r="N325" s="110">
        <v>0</v>
      </c>
      <c r="O325" s="110">
        <v>0</v>
      </c>
      <c r="P325" s="112">
        <v>0</v>
      </c>
      <c r="Q325" s="112">
        <v>0</v>
      </c>
      <c r="R325" s="112">
        <v>0</v>
      </c>
      <c r="S325" s="112">
        <v>0</v>
      </c>
      <c r="T325" s="112">
        <v>0</v>
      </c>
      <c r="U325" s="112">
        <v>0</v>
      </c>
      <c r="V325" s="112">
        <v>0</v>
      </c>
      <c r="W325" s="112">
        <v>0</v>
      </c>
      <c r="X325" s="112">
        <v>0</v>
      </c>
      <c r="Y325" s="112">
        <v>0</v>
      </c>
      <c r="Z325" s="112">
        <v>0</v>
      </c>
      <c r="AA325" s="112">
        <v>0</v>
      </c>
      <c r="AB325" s="113">
        <f>SUM(F325:AA325)</f>
        <v>0</v>
      </c>
      <c r="AC325" s="87" t="s">
        <v>11</v>
      </c>
      <c r="AD325" s="32"/>
      <c r="AE325" s="91">
        <f t="shared" si="257"/>
        <v>0</v>
      </c>
      <c r="AF325" s="62">
        <f t="shared" si="258"/>
        <v>0</v>
      </c>
    </row>
    <row r="326" spans="2:32" s="46" customFormat="1" ht="36" customHeight="1" x14ac:dyDescent="0.25">
      <c r="B326" s="122"/>
      <c r="C326" s="141"/>
      <c r="D326" s="124"/>
      <c r="E326" s="122"/>
      <c r="F326" s="110">
        <v>0</v>
      </c>
      <c r="G326" s="110">
        <v>0</v>
      </c>
      <c r="H326" s="110">
        <v>0</v>
      </c>
      <c r="I326" s="110">
        <v>0</v>
      </c>
      <c r="J326" s="110">
        <v>0</v>
      </c>
      <c r="K326" s="110">
        <v>0</v>
      </c>
      <c r="L326" s="110">
        <v>0</v>
      </c>
      <c r="M326" s="110">
        <v>0</v>
      </c>
      <c r="N326" s="110">
        <v>0</v>
      </c>
      <c r="O326" s="110">
        <v>1300</v>
      </c>
      <c r="P326" s="112">
        <v>0</v>
      </c>
      <c r="Q326" s="112">
        <v>0</v>
      </c>
      <c r="R326" s="112">
        <v>0</v>
      </c>
      <c r="S326" s="112">
        <v>0</v>
      </c>
      <c r="T326" s="112">
        <v>0</v>
      </c>
      <c r="U326" s="112">
        <v>0</v>
      </c>
      <c r="V326" s="112">
        <v>0</v>
      </c>
      <c r="W326" s="112">
        <v>0</v>
      </c>
      <c r="X326" s="112">
        <v>0</v>
      </c>
      <c r="Y326" s="112">
        <v>0</v>
      </c>
      <c r="Z326" s="112">
        <v>0</v>
      </c>
      <c r="AA326" s="112">
        <v>0</v>
      </c>
      <c r="AB326" s="113">
        <f t="shared" ref="AB326:AB328" si="308">SUM(F326:AA326)</f>
        <v>1300</v>
      </c>
      <c r="AC326" s="87" t="s">
        <v>12</v>
      </c>
      <c r="AD326" s="32"/>
      <c r="AE326" s="91">
        <f t="shared" si="257"/>
        <v>1300</v>
      </c>
      <c r="AF326" s="62">
        <f t="shared" si="258"/>
        <v>0</v>
      </c>
    </row>
    <row r="327" spans="2:32" s="46" customFormat="1" ht="36" customHeight="1" x14ac:dyDescent="0.25">
      <c r="B327" s="122"/>
      <c r="C327" s="141"/>
      <c r="D327" s="124"/>
      <c r="E327" s="122"/>
      <c r="F327" s="110">
        <v>0</v>
      </c>
      <c r="G327" s="110">
        <v>0</v>
      </c>
      <c r="H327" s="110">
        <v>0</v>
      </c>
      <c r="I327" s="110">
        <v>0</v>
      </c>
      <c r="J327" s="110">
        <v>0</v>
      </c>
      <c r="K327" s="110">
        <v>0</v>
      </c>
      <c r="L327" s="110">
        <v>0</v>
      </c>
      <c r="M327" s="110">
        <v>0</v>
      </c>
      <c r="N327" s="110">
        <v>0</v>
      </c>
      <c r="O327" s="110">
        <v>9665.2999999999993</v>
      </c>
      <c r="P327" s="112">
        <v>0</v>
      </c>
      <c r="Q327" s="112">
        <v>0</v>
      </c>
      <c r="R327" s="112">
        <v>0</v>
      </c>
      <c r="S327" s="112">
        <v>0</v>
      </c>
      <c r="T327" s="112">
        <v>0</v>
      </c>
      <c r="U327" s="112">
        <v>0</v>
      </c>
      <c r="V327" s="112">
        <v>0</v>
      </c>
      <c r="W327" s="112">
        <v>0</v>
      </c>
      <c r="X327" s="112">
        <v>0</v>
      </c>
      <c r="Y327" s="112">
        <v>0</v>
      </c>
      <c r="Z327" s="112">
        <v>0</v>
      </c>
      <c r="AA327" s="112">
        <v>0</v>
      </c>
      <c r="AB327" s="113">
        <f t="shared" si="308"/>
        <v>9665.2999999999993</v>
      </c>
      <c r="AC327" s="87" t="s">
        <v>13</v>
      </c>
      <c r="AD327" s="32" t="s">
        <v>197</v>
      </c>
      <c r="AE327" s="91">
        <f t="shared" si="257"/>
        <v>9665.2999999999993</v>
      </c>
      <c r="AF327" s="62">
        <f t="shared" si="258"/>
        <v>0</v>
      </c>
    </row>
    <row r="328" spans="2:32" s="46" customFormat="1" ht="36" customHeight="1" x14ac:dyDescent="0.25">
      <c r="B328" s="122"/>
      <c r="C328" s="141"/>
      <c r="D328" s="124"/>
      <c r="E328" s="122"/>
      <c r="F328" s="110">
        <v>0</v>
      </c>
      <c r="G328" s="110">
        <v>0</v>
      </c>
      <c r="H328" s="110">
        <v>0</v>
      </c>
      <c r="I328" s="110">
        <v>0</v>
      </c>
      <c r="J328" s="110">
        <v>0</v>
      </c>
      <c r="K328" s="110">
        <v>0</v>
      </c>
      <c r="L328" s="110">
        <v>0</v>
      </c>
      <c r="M328" s="110">
        <v>0</v>
      </c>
      <c r="N328" s="110">
        <v>0</v>
      </c>
      <c r="O328" s="110">
        <v>0</v>
      </c>
      <c r="P328" s="112">
        <v>0</v>
      </c>
      <c r="Q328" s="112">
        <v>0</v>
      </c>
      <c r="R328" s="112">
        <v>0</v>
      </c>
      <c r="S328" s="112">
        <v>0</v>
      </c>
      <c r="T328" s="112">
        <v>0</v>
      </c>
      <c r="U328" s="112">
        <v>0</v>
      </c>
      <c r="V328" s="112">
        <v>0</v>
      </c>
      <c r="W328" s="112">
        <v>0</v>
      </c>
      <c r="X328" s="112">
        <v>0</v>
      </c>
      <c r="Y328" s="112">
        <v>0</v>
      </c>
      <c r="Z328" s="112">
        <v>0</v>
      </c>
      <c r="AA328" s="112">
        <v>0</v>
      </c>
      <c r="AB328" s="113">
        <f t="shared" si="308"/>
        <v>0</v>
      </c>
      <c r="AC328" s="87" t="s">
        <v>14</v>
      </c>
      <c r="AD328" s="32"/>
      <c r="AE328" s="91">
        <f t="shared" si="257"/>
        <v>0</v>
      </c>
      <c r="AF328" s="62">
        <f t="shared" si="258"/>
        <v>0</v>
      </c>
    </row>
    <row r="329" spans="2:32" s="46" customFormat="1" ht="36" customHeight="1" x14ac:dyDescent="0.25">
      <c r="B329" s="129" t="s">
        <v>264</v>
      </c>
      <c r="C329" s="132" t="s">
        <v>220</v>
      </c>
      <c r="D329" s="122" t="s">
        <v>347</v>
      </c>
      <c r="E329" s="122" t="s">
        <v>212</v>
      </c>
      <c r="F329" s="114">
        <f t="shared" ref="F329:AA329" si="309">F330+F331+F332+F333</f>
        <v>23731.7</v>
      </c>
      <c r="G329" s="114">
        <f t="shared" si="309"/>
        <v>29333.5</v>
      </c>
      <c r="H329" s="114">
        <f t="shared" si="309"/>
        <v>29752.3</v>
      </c>
      <c r="I329" s="114">
        <f t="shared" si="309"/>
        <v>23207.3</v>
      </c>
      <c r="J329" s="114">
        <f t="shared" si="309"/>
        <v>25889.899999999998</v>
      </c>
      <c r="K329" s="114">
        <f t="shared" si="309"/>
        <v>53827.7</v>
      </c>
      <c r="L329" s="114">
        <f t="shared" si="309"/>
        <v>35594.6</v>
      </c>
      <c r="M329" s="114">
        <f t="shared" si="309"/>
        <v>45522.1</v>
      </c>
      <c r="N329" s="114">
        <f t="shared" si="309"/>
        <v>59559.199999999997</v>
      </c>
      <c r="O329" s="114">
        <f t="shared" si="309"/>
        <v>70608.2</v>
      </c>
      <c r="P329" s="113">
        <f t="shared" si="309"/>
        <v>55794.606800000001</v>
      </c>
      <c r="Q329" s="113">
        <f t="shared" si="309"/>
        <v>55689.2</v>
      </c>
      <c r="R329" s="113">
        <f t="shared" si="309"/>
        <v>55612.7</v>
      </c>
      <c r="S329" s="113">
        <f t="shared" si="309"/>
        <v>55612.7</v>
      </c>
      <c r="T329" s="113">
        <f t="shared" si="309"/>
        <v>55612.7</v>
      </c>
      <c r="U329" s="113">
        <f t="shared" si="309"/>
        <v>55612.7</v>
      </c>
      <c r="V329" s="113">
        <f t="shared" si="309"/>
        <v>55612.7</v>
      </c>
      <c r="W329" s="113">
        <f t="shared" si="309"/>
        <v>55612.7</v>
      </c>
      <c r="X329" s="113">
        <f t="shared" si="309"/>
        <v>55612.7</v>
      </c>
      <c r="Y329" s="113">
        <f t="shared" si="309"/>
        <v>55612.7</v>
      </c>
      <c r="Z329" s="113">
        <f t="shared" si="309"/>
        <v>55612.7</v>
      </c>
      <c r="AA329" s="113">
        <f t="shared" si="309"/>
        <v>55612.7</v>
      </c>
      <c r="AB329" s="113">
        <f>AB330+AB331+AB332+AB333</f>
        <v>1064637.3067999997</v>
      </c>
      <c r="AC329" s="87" t="s">
        <v>10</v>
      </c>
      <c r="AD329" s="32"/>
      <c r="AE329" s="91">
        <f t="shared" si="257"/>
        <v>730961.10679999995</v>
      </c>
      <c r="AF329" s="62">
        <f t="shared" si="258"/>
        <v>333676.19999999972</v>
      </c>
    </row>
    <row r="330" spans="2:32" s="46" customFormat="1" ht="36" customHeight="1" x14ac:dyDescent="0.25">
      <c r="B330" s="124"/>
      <c r="C330" s="133"/>
      <c r="D330" s="122"/>
      <c r="E330" s="122"/>
      <c r="F330" s="110">
        <f>F335+F340</f>
        <v>0</v>
      </c>
      <c r="G330" s="110">
        <f t="shared" ref="G330:AA330" si="310">G335+G340</f>
        <v>0</v>
      </c>
      <c r="H330" s="110">
        <f t="shared" si="310"/>
        <v>0</v>
      </c>
      <c r="I330" s="110">
        <f t="shared" si="310"/>
        <v>0</v>
      </c>
      <c r="J330" s="110">
        <f t="shared" si="310"/>
        <v>0</v>
      </c>
      <c r="K330" s="110">
        <f t="shared" si="310"/>
        <v>0</v>
      </c>
      <c r="L330" s="110">
        <f t="shared" si="310"/>
        <v>0</v>
      </c>
      <c r="M330" s="110">
        <f t="shared" si="310"/>
        <v>0</v>
      </c>
      <c r="N330" s="110">
        <f t="shared" si="310"/>
        <v>0</v>
      </c>
      <c r="O330" s="110">
        <f t="shared" si="310"/>
        <v>0</v>
      </c>
      <c r="P330" s="113">
        <f t="shared" si="310"/>
        <v>0</v>
      </c>
      <c r="Q330" s="113">
        <f t="shared" si="310"/>
        <v>0</v>
      </c>
      <c r="R330" s="113">
        <f t="shared" si="310"/>
        <v>0</v>
      </c>
      <c r="S330" s="113">
        <f t="shared" si="310"/>
        <v>0</v>
      </c>
      <c r="T330" s="113">
        <f t="shared" si="310"/>
        <v>0</v>
      </c>
      <c r="U330" s="113">
        <f t="shared" si="310"/>
        <v>0</v>
      </c>
      <c r="V330" s="113">
        <f t="shared" si="310"/>
        <v>0</v>
      </c>
      <c r="W330" s="113">
        <f t="shared" si="310"/>
        <v>0</v>
      </c>
      <c r="X330" s="113">
        <f t="shared" si="310"/>
        <v>0</v>
      </c>
      <c r="Y330" s="113">
        <f t="shared" si="310"/>
        <v>0</v>
      </c>
      <c r="Z330" s="113">
        <f t="shared" si="310"/>
        <v>0</v>
      </c>
      <c r="AA330" s="113">
        <f t="shared" si="310"/>
        <v>0</v>
      </c>
      <c r="AB330" s="113">
        <f>SUM(F330:AA330)</f>
        <v>0</v>
      </c>
      <c r="AC330" s="87" t="s">
        <v>11</v>
      </c>
      <c r="AD330" s="32"/>
      <c r="AE330" s="91">
        <f t="shared" si="257"/>
        <v>0</v>
      </c>
      <c r="AF330" s="62">
        <f t="shared" si="258"/>
        <v>0</v>
      </c>
    </row>
    <row r="331" spans="2:32" s="46" customFormat="1" ht="36" customHeight="1" x14ac:dyDescent="0.25">
      <c r="B331" s="124"/>
      <c r="C331" s="133"/>
      <c r="D331" s="122"/>
      <c r="E331" s="122"/>
      <c r="F331" s="110">
        <f>F336+F341</f>
        <v>0</v>
      </c>
      <c r="G331" s="110">
        <f t="shared" ref="G331:AA331" si="311">G336+G341</f>
        <v>0</v>
      </c>
      <c r="H331" s="110">
        <f t="shared" si="311"/>
        <v>0</v>
      </c>
      <c r="I331" s="110">
        <f t="shared" si="311"/>
        <v>0</v>
      </c>
      <c r="J331" s="110">
        <f t="shared" si="311"/>
        <v>2664.3</v>
      </c>
      <c r="K331" s="110">
        <f t="shared" si="311"/>
        <v>0</v>
      </c>
      <c r="L331" s="110">
        <f t="shared" si="311"/>
        <v>0</v>
      </c>
      <c r="M331" s="110">
        <f t="shared" si="311"/>
        <v>0</v>
      </c>
      <c r="N331" s="110">
        <f t="shared" si="311"/>
        <v>0</v>
      </c>
      <c r="O331" s="110">
        <f t="shared" si="311"/>
        <v>0</v>
      </c>
      <c r="P331" s="113">
        <f t="shared" si="311"/>
        <v>0</v>
      </c>
      <c r="Q331" s="113">
        <f t="shared" si="311"/>
        <v>0</v>
      </c>
      <c r="R331" s="113">
        <f t="shared" si="311"/>
        <v>0</v>
      </c>
      <c r="S331" s="113">
        <f t="shared" si="311"/>
        <v>0</v>
      </c>
      <c r="T331" s="113">
        <f t="shared" si="311"/>
        <v>0</v>
      </c>
      <c r="U331" s="113">
        <f t="shared" si="311"/>
        <v>0</v>
      </c>
      <c r="V331" s="113">
        <f t="shared" si="311"/>
        <v>0</v>
      </c>
      <c r="W331" s="113">
        <f t="shared" si="311"/>
        <v>0</v>
      </c>
      <c r="X331" s="113">
        <f t="shared" si="311"/>
        <v>0</v>
      </c>
      <c r="Y331" s="113">
        <f t="shared" si="311"/>
        <v>0</v>
      </c>
      <c r="Z331" s="113">
        <f t="shared" si="311"/>
        <v>0</v>
      </c>
      <c r="AA331" s="113">
        <f t="shared" si="311"/>
        <v>0</v>
      </c>
      <c r="AB331" s="113">
        <f>SUM(F331:AA331)</f>
        <v>2664.3</v>
      </c>
      <c r="AC331" s="87" t="s">
        <v>12</v>
      </c>
      <c r="AD331" s="32"/>
      <c r="AE331" s="91">
        <f t="shared" si="257"/>
        <v>2664.3</v>
      </c>
      <c r="AF331" s="62">
        <f t="shared" si="258"/>
        <v>0</v>
      </c>
    </row>
    <row r="332" spans="2:32" s="46" customFormat="1" ht="36" customHeight="1" x14ac:dyDescent="0.25">
      <c r="B332" s="124"/>
      <c r="C332" s="133"/>
      <c r="D332" s="122"/>
      <c r="E332" s="122"/>
      <c r="F332" s="114">
        <f>F337+F342</f>
        <v>23731.7</v>
      </c>
      <c r="G332" s="114">
        <f t="shared" ref="G332:AA332" si="312">G337+G342</f>
        <v>29333.5</v>
      </c>
      <c r="H332" s="114">
        <f t="shared" si="312"/>
        <v>29752.3</v>
      </c>
      <c r="I332" s="114">
        <f t="shared" si="312"/>
        <v>23207.3</v>
      </c>
      <c r="J332" s="114">
        <f t="shared" si="312"/>
        <v>23225.599999999999</v>
      </c>
      <c r="K332" s="114">
        <f t="shared" si="312"/>
        <v>53827.7</v>
      </c>
      <c r="L332" s="114">
        <f t="shared" si="312"/>
        <v>35594.6</v>
      </c>
      <c r="M332" s="114">
        <f t="shared" si="312"/>
        <v>45522.1</v>
      </c>
      <c r="N332" s="114">
        <f t="shared" si="312"/>
        <v>59559.199999999997</v>
      </c>
      <c r="O332" s="114">
        <f t="shared" si="312"/>
        <v>70608.2</v>
      </c>
      <c r="P332" s="113">
        <f t="shared" si="312"/>
        <v>55794.606800000001</v>
      </c>
      <c r="Q332" s="113">
        <f t="shared" si="312"/>
        <v>55689.2</v>
      </c>
      <c r="R332" s="113">
        <f t="shared" si="312"/>
        <v>55612.7</v>
      </c>
      <c r="S332" s="113">
        <f t="shared" si="312"/>
        <v>55612.7</v>
      </c>
      <c r="T332" s="113">
        <f t="shared" si="312"/>
        <v>55612.7</v>
      </c>
      <c r="U332" s="113">
        <f t="shared" si="312"/>
        <v>55612.7</v>
      </c>
      <c r="V332" s="113">
        <f t="shared" si="312"/>
        <v>55612.7</v>
      </c>
      <c r="W332" s="113">
        <f t="shared" si="312"/>
        <v>55612.7</v>
      </c>
      <c r="X332" s="113">
        <f t="shared" si="312"/>
        <v>55612.7</v>
      </c>
      <c r="Y332" s="113">
        <f t="shared" si="312"/>
        <v>55612.7</v>
      </c>
      <c r="Z332" s="113">
        <f t="shared" si="312"/>
        <v>55612.7</v>
      </c>
      <c r="AA332" s="113">
        <f t="shared" si="312"/>
        <v>55612.7</v>
      </c>
      <c r="AB332" s="113">
        <f t="shared" ref="AB332:AB333" si="313">SUM(F332:AA332)</f>
        <v>1061973.0067999996</v>
      </c>
      <c r="AC332" s="87" t="s">
        <v>13</v>
      </c>
      <c r="AD332" s="32" t="s">
        <v>197</v>
      </c>
      <c r="AE332" s="91">
        <f t="shared" si="257"/>
        <v>728296.8067999999</v>
      </c>
      <c r="AF332" s="62">
        <f t="shared" si="258"/>
        <v>333676.19999999972</v>
      </c>
    </row>
    <row r="333" spans="2:32" s="46" customFormat="1" ht="36" customHeight="1" x14ac:dyDescent="0.25">
      <c r="B333" s="124"/>
      <c r="C333" s="133"/>
      <c r="D333" s="122"/>
      <c r="E333" s="122"/>
      <c r="F333" s="110">
        <f>F338+F343</f>
        <v>0</v>
      </c>
      <c r="G333" s="110">
        <f t="shared" ref="G333:AA333" si="314">G338+G343</f>
        <v>0</v>
      </c>
      <c r="H333" s="110">
        <f t="shared" si="314"/>
        <v>0</v>
      </c>
      <c r="I333" s="110">
        <f t="shared" si="314"/>
        <v>0</v>
      </c>
      <c r="J333" s="110">
        <f t="shared" si="314"/>
        <v>0</v>
      </c>
      <c r="K333" s="110">
        <f t="shared" si="314"/>
        <v>0</v>
      </c>
      <c r="L333" s="110">
        <f t="shared" si="314"/>
        <v>0</v>
      </c>
      <c r="M333" s="110">
        <f t="shared" si="314"/>
        <v>0</v>
      </c>
      <c r="N333" s="110">
        <f t="shared" si="314"/>
        <v>0</v>
      </c>
      <c r="O333" s="110">
        <f t="shared" si="314"/>
        <v>0</v>
      </c>
      <c r="P333" s="113">
        <f t="shared" si="314"/>
        <v>0</v>
      </c>
      <c r="Q333" s="113">
        <f t="shared" si="314"/>
        <v>0</v>
      </c>
      <c r="R333" s="113">
        <f t="shared" si="314"/>
        <v>0</v>
      </c>
      <c r="S333" s="113">
        <f t="shared" si="314"/>
        <v>0</v>
      </c>
      <c r="T333" s="113">
        <f t="shared" si="314"/>
        <v>0</v>
      </c>
      <c r="U333" s="113">
        <f t="shared" si="314"/>
        <v>0</v>
      </c>
      <c r="V333" s="113">
        <f t="shared" si="314"/>
        <v>0</v>
      </c>
      <c r="W333" s="113">
        <f t="shared" si="314"/>
        <v>0</v>
      </c>
      <c r="X333" s="113">
        <f t="shared" si="314"/>
        <v>0</v>
      </c>
      <c r="Y333" s="113">
        <f t="shared" si="314"/>
        <v>0</v>
      </c>
      <c r="Z333" s="113">
        <f t="shared" si="314"/>
        <v>0</v>
      </c>
      <c r="AA333" s="113">
        <f t="shared" si="314"/>
        <v>0</v>
      </c>
      <c r="AB333" s="113">
        <f t="shared" si="313"/>
        <v>0</v>
      </c>
      <c r="AC333" s="87" t="s">
        <v>14</v>
      </c>
      <c r="AD333" s="32"/>
      <c r="AE333" s="91">
        <f t="shared" si="257"/>
        <v>0</v>
      </c>
      <c r="AF333" s="62">
        <f t="shared" si="258"/>
        <v>0</v>
      </c>
    </row>
    <row r="334" spans="2:32" s="46" customFormat="1" ht="36" customHeight="1" x14ac:dyDescent="0.25">
      <c r="B334" s="124"/>
      <c r="C334" s="133"/>
      <c r="D334" s="122" t="s">
        <v>244</v>
      </c>
      <c r="E334" s="122" t="s">
        <v>171</v>
      </c>
      <c r="F334" s="114">
        <f>F335+F336+F337+F338</f>
        <v>23731.7</v>
      </c>
      <c r="G334" s="114">
        <f t="shared" ref="G334:P334" si="315">G335+G336+G337+G338</f>
        <v>29333.5</v>
      </c>
      <c r="H334" s="114">
        <f t="shared" si="315"/>
        <v>29752.3</v>
      </c>
      <c r="I334" s="114">
        <f t="shared" si="315"/>
        <v>23207.3</v>
      </c>
      <c r="J334" s="114">
        <f t="shared" si="315"/>
        <v>25889.899999999998</v>
      </c>
      <c r="K334" s="114">
        <f t="shared" si="315"/>
        <v>53827.7</v>
      </c>
      <c r="L334" s="114">
        <f t="shared" si="315"/>
        <v>35594.6</v>
      </c>
      <c r="M334" s="114">
        <f t="shared" si="315"/>
        <v>45522.1</v>
      </c>
      <c r="N334" s="114">
        <f t="shared" si="315"/>
        <v>50772.9</v>
      </c>
      <c r="O334" s="120">
        <f t="shared" si="315"/>
        <v>0</v>
      </c>
      <c r="P334" s="113">
        <f t="shared" si="315"/>
        <v>0</v>
      </c>
      <c r="Q334" s="113">
        <f t="shared" ref="Q334:R334" si="316">Q335+Q336+Q337+Q338</f>
        <v>0</v>
      </c>
      <c r="R334" s="113">
        <f t="shared" si="316"/>
        <v>0</v>
      </c>
      <c r="S334" s="113">
        <f t="shared" ref="S334:T334" si="317">S335+S336+S337+S338</f>
        <v>0</v>
      </c>
      <c r="T334" s="113">
        <f t="shared" si="317"/>
        <v>0</v>
      </c>
      <c r="U334" s="113">
        <f t="shared" ref="U334:AA334" si="318">U335+U336+U337+U338</f>
        <v>0</v>
      </c>
      <c r="V334" s="113">
        <f t="shared" si="318"/>
        <v>0</v>
      </c>
      <c r="W334" s="113">
        <f t="shared" si="318"/>
        <v>0</v>
      </c>
      <c r="X334" s="113">
        <f t="shared" si="318"/>
        <v>0</v>
      </c>
      <c r="Y334" s="113">
        <f t="shared" si="318"/>
        <v>0</v>
      </c>
      <c r="Z334" s="113">
        <f t="shared" si="318"/>
        <v>0</v>
      </c>
      <c r="AA334" s="113">
        <f t="shared" si="318"/>
        <v>0</v>
      </c>
      <c r="AB334" s="113">
        <f>AB335+AB336+AB337+AB338</f>
        <v>317632</v>
      </c>
      <c r="AC334" s="87" t="s">
        <v>10</v>
      </c>
      <c r="AD334" s="32"/>
      <c r="AE334" s="91">
        <f t="shared" ref="AE334:AE353" si="319">SUM(F334:U334)</f>
        <v>317632.00000000006</v>
      </c>
      <c r="AF334" s="62">
        <f t="shared" ref="AF334:AF353" si="320">AB334-AE334</f>
        <v>0</v>
      </c>
    </row>
    <row r="335" spans="2:32" s="46" customFormat="1" ht="36" customHeight="1" x14ac:dyDescent="0.25">
      <c r="B335" s="124"/>
      <c r="C335" s="133"/>
      <c r="D335" s="122"/>
      <c r="E335" s="122"/>
      <c r="F335" s="110">
        <v>0</v>
      </c>
      <c r="G335" s="110">
        <v>0</v>
      </c>
      <c r="H335" s="110">
        <v>0</v>
      </c>
      <c r="I335" s="110">
        <v>0</v>
      </c>
      <c r="J335" s="110">
        <v>0</v>
      </c>
      <c r="K335" s="110">
        <v>0</v>
      </c>
      <c r="L335" s="110">
        <v>0</v>
      </c>
      <c r="M335" s="110">
        <v>0</v>
      </c>
      <c r="N335" s="110">
        <v>0</v>
      </c>
      <c r="O335" s="120">
        <v>0</v>
      </c>
      <c r="P335" s="113">
        <v>0</v>
      </c>
      <c r="Q335" s="113">
        <v>0</v>
      </c>
      <c r="R335" s="113">
        <v>0</v>
      </c>
      <c r="S335" s="113">
        <v>0</v>
      </c>
      <c r="T335" s="113">
        <v>0</v>
      </c>
      <c r="U335" s="113">
        <v>0</v>
      </c>
      <c r="V335" s="113">
        <v>0</v>
      </c>
      <c r="W335" s="113">
        <v>0</v>
      </c>
      <c r="X335" s="113">
        <v>0</v>
      </c>
      <c r="Y335" s="113">
        <v>0</v>
      </c>
      <c r="Z335" s="113">
        <v>0</v>
      </c>
      <c r="AA335" s="113">
        <v>0</v>
      </c>
      <c r="AB335" s="113">
        <f>SUM(F335:AA335)</f>
        <v>0</v>
      </c>
      <c r="AC335" s="87" t="s">
        <v>11</v>
      </c>
      <c r="AD335" s="32"/>
      <c r="AE335" s="91">
        <f t="shared" si="319"/>
        <v>0</v>
      </c>
      <c r="AF335" s="62">
        <f t="shared" si="320"/>
        <v>0</v>
      </c>
    </row>
    <row r="336" spans="2:32" s="46" customFormat="1" ht="36" customHeight="1" x14ac:dyDescent="0.25">
      <c r="B336" s="124"/>
      <c r="C336" s="133"/>
      <c r="D336" s="122"/>
      <c r="E336" s="122"/>
      <c r="F336" s="110">
        <v>0</v>
      </c>
      <c r="G336" s="110">
        <v>0</v>
      </c>
      <c r="H336" s="110">
        <v>0</v>
      </c>
      <c r="I336" s="110">
        <v>0</v>
      </c>
      <c r="J336" s="110">
        <v>2664.3</v>
      </c>
      <c r="K336" s="110">
        <v>0</v>
      </c>
      <c r="L336" s="110">
        <v>0</v>
      </c>
      <c r="M336" s="110">
        <v>0</v>
      </c>
      <c r="N336" s="110">
        <v>0</v>
      </c>
      <c r="O336" s="120">
        <v>0</v>
      </c>
      <c r="P336" s="113">
        <v>0</v>
      </c>
      <c r="Q336" s="113">
        <v>0</v>
      </c>
      <c r="R336" s="113">
        <v>0</v>
      </c>
      <c r="S336" s="113">
        <v>0</v>
      </c>
      <c r="T336" s="113">
        <v>0</v>
      </c>
      <c r="U336" s="113">
        <v>0</v>
      </c>
      <c r="V336" s="113">
        <v>0</v>
      </c>
      <c r="W336" s="113">
        <v>0</v>
      </c>
      <c r="X336" s="113">
        <v>0</v>
      </c>
      <c r="Y336" s="113">
        <v>0</v>
      </c>
      <c r="Z336" s="113">
        <v>0</v>
      </c>
      <c r="AA336" s="113">
        <v>0</v>
      </c>
      <c r="AB336" s="113">
        <f t="shared" ref="AB336:AB338" si="321">SUM(F336:AA336)</f>
        <v>2664.3</v>
      </c>
      <c r="AC336" s="87" t="s">
        <v>12</v>
      </c>
      <c r="AD336" s="32"/>
      <c r="AE336" s="91">
        <f t="shared" si="319"/>
        <v>2664.3</v>
      </c>
      <c r="AF336" s="62">
        <f t="shared" si="320"/>
        <v>0</v>
      </c>
    </row>
    <row r="337" spans="2:32" s="46" customFormat="1" ht="36" customHeight="1" x14ac:dyDescent="0.25">
      <c r="B337" s="124"/>
      <c r="C337" s="133"/>
      <c r="D337" s="122"/>
      <c r="E337" s="122"/>
      <c r="F337" s="114">
        <v>23731.7</v>
      </c>
      <c r="G337" s="114">
        <v>29333.5</v>
      </c>
      <c r="H337" s="114">
        <v>29752.3</v>
      </c>
      <c r="I337" s="114">
        <v>23207.3</v>
      </c>
      <c r="J337" s="114">
        <v>23225.599999999999</v>
      </c>
      <c r="K337" s="114">
        <v>53827.7</v>
      </c>
      <c r="L337" s="114">
        <v>35594.6</v>
      </c>
      <c r="M337" s="114">
        <v>45522.1</v>
      </c>
      <c r="N337" s="114">
        <v>50772.9</v>
      </c>
      <c r="O337" s="120">
        <v>0</v>
      </c>
      <c r="P337" s="113">
        <v>0</v>
      </c>
      <c r="Q337" s="113">
        <v>0</v>
      </c>
      <c r="R337" s="113">
        <v>0</v>
      </c>
      <c r="S337" s="113">
        <v>0</v>
      </c>
      <c r="T337" s="113">
        <v>0</v>
      </c>
      <c r="U337" s="113">
        <v>0</v>
      </c>
      <c r="V337" s="113">
        <v>0</v>
      </c>
      <c r="W337" s="113">
        <v>0</v>
      </c>
      <c r="X337" s="113">
        <v>0</v>
      </c>
      <c r="Y337" s="113">
        <v>0</v>
      </c>
      <c r="Z337" s="113">
        <v>0</v>
      </c>
      <c r="AA337" s="113">
        <v>0</v>
      </c>
      <c r="AB337" s="113">
        <f t="shared" si="321"/>
        <v>314967.7</v>
      </c>
      <c r="AC337" s="87" t="s">
        <v>13</v>
      </c>
      <c r="AD337" s="32" t="s">
        <v>197</v>
      </c>
      <c r="AE337" s="91">
        <f t="shared" si="319"/>
        <v>314967.7</v>
      </c>
      <c r="AF337" s="62">
        <f t="shared" si="320"/>
        <v>0</v>
      </c>
    </row>
    <row r="338" spans="2:32" s="46" customFormat="1" ht="36" customHeight="1" x14ac:dyDescent="0.25">
      <c r="B338" s="124"/>
      <c r="C338" s="133"/>
      <c r="D338" s="122"/>
      <c r="E338" s="122"/>
      <c r="F338" s="110">
        <v>0</v>
      </c>
      <c r="G338" s="110">
        <v>0</v>
      </c>
      <c r="H338" s="110">
        <v>0</v>
      </c>
      <c r="I338" s="110">
        <v>0</v>
      </c>
      <c r="J338" s="110">
        <v>0</v>
      </c>
      <c r="K338" s="110">
        <v>0</v>
      </c>
      <c r="L338" s="110">
        <v>0</v>
      </c>
      <c r="M338" s="110">
        <v>0</v>
      </c>
      <c r="N338" s="110">
        <v>0</v>
      </c>
      <c r="O338" s="120">
        <v>0</v>
      </c>
      <c r="P338" s="113">
        <v>0</v>
      </c>
      <c r="Q338" s="113">
        <v>0</v>
      </c>
      <c r="R338" s="113">
        <v>0</v>
      </c>
      <c r="S338" s="113">
        <v>0</v>
      </c>
      <c r="T338" s="113">
        <v>0</v>
      </c>
      <c r="U338" s="113">
        <v>0</v>
      </c>
      <c r="V338" s="113">
        <v>0</v>
      </c>
      <c r="W338" s="113">
        <v>0</v>
      </c>
      <c r="X338" s="113">
        <v>0</v>
      </c>
      <c r="Y338" s="113">
        <v>0</v>
      </c>
      <c r="Z338" s="113">
        <v>0</v>
      </c>
      <c r="AA338" s="113">
        <v>0</v>
      </c>
      <c r="AB338" s="113">
        <f t="shared" si="321"/>
        <v>0</v>
      </c>
      <c r="AC338" s="87" t="s">
        <v>14</v>
      </c>
      <c r="AD338" s="32"/>
      <c r="AE338" s="91">
        <f t="shared" si="319"/>
        <v>0</v>
      </c>
      <c r="AF338" s="62">
        <f t="shared" si="320"/>
        <v>0</v>
      </c>
    </row>
    <row r="339" spans="2:32" s="46" customFormat="1" ht="37.5" customHeight="1" x14ac:dyDescent="0.25">
      <c r="B339" s="124"/>
      <c r="C339" s="133"/>
      <c r="D339" s="118" t="s">
        <v>348</v>
      </c>
      <c r="E339" s="122" t="s">
        <v>217</v>
      </c>
      <c r="F339" s="110">
        <f t="shared" ref="F339:M339" si="322">F340+F341+F342+F343</f>
        <v>0</v>
      </c>
      <c r="G339" s="110">
        <f t="shared" si="322"/>
        <v>0</v>
      </c>
      <c r="H339" s="110">
        <f t="shared" si="322"/>
        <v>0</v>
      </c>
      <c r="I339" s="110">
        <f t="shared" si="322"/>
        <v>0</v>
      </c>
      <c r="J339" s="110">
        <f t="shared" si="322"/>
        <v>0</v>
      </c>
      <c r="K339" s="110">
        <f t="shared" si="322"/>
        <v>0</v>
      </c>
      <c r="L339" s="110">
        <f t="shared" si="322"/>
        <v>0</v>
      </c>
      <c r="M339" s="110">
        <f t="shared" si="322"/>
        <v>0</v>
      </c>
      <c r="N339" s="110">
        <f t="shared" ref="N339:AA339" si="323">N340+N341+N342+N343</f>
        <v>8786.2999999999993</v>
      </c>
      <c r="O339" s="120">
        <f t="shared" si="323"/>
        <v>70608.2</v>
      </c>
      <c r="P339" s="113">
        <f t="shared" si="323"/>
        <v>55794.606800000001</v>
      </c>
      <c r="Q339" s="113">
        <f t="shared" si="323"/>
        <v>55689.2</v>
      </c>
      <c r="R339" s="113">
        <f t="shared" si="323"/>
        <v>55612.7</v>
      </c>
      <c r="S339" s="113">
        <f t="shared" si="323"/>
        <v>55612.7</v>
      </c>
      <c r="T339" s="113">
        <f t="shared" si="323"/>
        <v>55612.7</v>
      </c>
      <c r="U339" s="113">
        <f t="shared" si="323"/>
        <v>55612.7</v>
      </c>
      <c r="V339" s="113">
        <f t="shared" si="323"/>
        <v>55612.7</v>
      </c>
      <c r="W339" s="113">
        <f t="shared" si="323"/>
        <v>55612.7</v>
      </c>
      <c r="X339" s="113">
        <f t="shared" si="323"/>
        <v>55612.7</v>
      </c>
      <c r="Y339" s="113">
        <f t="shared" si="323"/>
        <v>55612.7</v>
      </c>
      <c r="Z339" s="113">
        <f t="shared" si="323"/>
        <v>55612.7</v>
      </c>
      <c r="AA339" s="113">
        <f t="shared" si="323"/>
        <v>55612.7</v>
      </c>
      <c r="AB339" s="113">
        <f>AB340+AB341+AB342+AB343</f>
        <v>747005.3067999999</v>
      </c>
      <c r="AC339" s="87" t="s">
        <v>10</v>
      </c>
      <c r="AD339" s="32"/>
      <c r="AE339" s="91">
        <f t="shared" si="319"/>
        <v>413329.10680000007</v>
      </c>
      <c r="AF339" s="62">
        <f t="shared" si="320"/>
        <v>333676.19999999984</v>
      </c>
    </row>
    <row r="340" spans="2:32" s="46" customFormat="1" ht="35.25" customHeight="1" x14ac:dyDescent="0.25">
      <c r="B340" s="124"/>
      <c r="C340" s="133"/>
      <c r="D340" s="118"/>
      <c r="E340" s="122"/>
      <c r="F340" s="110">
        <v>0</v>
      </c>
      <c r="G340" s="110">
        <v>0</v>
      </c>
      <c r="H340" s="110">
        <v>0</v>
      </c>
      <c r="I340" s="110">
        <v>0</v>
      </c>
      <c r="J340" s="110">
        <v>0</v>
      </c>
      <c r="K340" s="110">
        <v>0</v>
      </c>
      <c r="L340" s="110">
        <v>0</v>
      </c>
      <c r="M340" s="110">
        <v>0</v>
      </c>
      <c r="N340" s="110">
        <v>0</v>
      </c>
      <c r="O340" s="120">
        <v>0</v>
      </c>
      <c r="P340" s="113">
        <v>0</v>
      </c>
      <c r="Q340" s="113">
        <v>0</v>
      </c>
      <c r="R340" s="113">
        <v>0</v>
      </c>
      <c r="S340" s="113">
        <v>0</v>
      </c>
      <c r="T340" s="113">
        <v>0</v>
      </c>
      <c r="U340" s="113">
        <v>0</v>
      </c>
      <c r="V340" s="113">
        <v>0</v>
      </c>
      <c r="W340" s="113">
        <v>0</v>
      </c>
      <c r="X340" s="113">
        <v>0</v>
      </c>
      <c r="Y340" s="113">
        <v>0</v>
      </c>
      <c r="Z340" s="113">
        <v>0</v>
      </c>
      <c r="AA340" s="113">
        <v>0</v>
      </c>
      <c r="AB340" s="113">
        <f>SUM(F340:AA340)</f>
        <v>0</v>
      </c>
      <c r="AC340" s="87" t="s">
        <v>11</v>
      </c>
      <c r="AD340" s="32"/>
      <c r="AE340" s="91">
        <f t="shared" si="319"/>
        <v>0</v>
      </c>
      <c r="AF340" s="62">
        <f t="shared" si="320"/>
        <v>0</v>
      </c>
    </row>
    <row r="341" spans="2:32" s="46" customFormat="1" ht="36" customHeight="1" x14ac:dyDescent="0.25">
      <c r="B341" s="124"/>
      <c r="C341" s="133"/>
      <c r="D341" s="118"/>
      <c r="E341" s="122"/>
      <c r="F341" s="110">
        <v>0</v>
      </c>
      <c r="G341" s="110">
        <v>0</v>
      </c>
      <c r="H341" s="110">
        <v>0</v>
      </c>
      <c r="I341" s="110">
        <v>0</v>
      </c>
      <c r="J341" s="110">
        <v>0</v>
      </c>
      <c r="K341" s="110">
        <v>0</v>
      </c>
      <c r="L341" s="110">
        <v>0</v>
      </c>
      <c r="M341" s="110">
        <v>0</v>
      </c>
      <c r="N341" s="110">
        <v>0</v>
      </c>
      <c r="O341" s="120">
        <v>0</v>
      </c>
      <c r="P341" s="113">
        <v>0</v>
      </c>
      <c r="Q341" s="113">
        <v>0</v>
      </c>
      <c r="R341" s="113">
        <v>0</v>
      </c>
      <c r="S341" s="113">
        <v>0</v>
      </c>
      <c r="T341" s="113">
        <v>0</v>
      </c>
      <c r="U341" s="113">
        <v>0</v>
      </c>
      <c r="V341" s="113">
        <v>0</v>
      </c>
      <c r="W341" s="113">
        <v>0</v>
      </c>
      <c r="X341" s="113">
        <v>0</v>
      </c>
      <c r="Y341" s="113">
        <v>0</v>
      </c>
      <c r="Z341" s="113">
        <v>0</v>
      </c>
      <c r="AA341" s="113">
        <v>0</v>
      </c>
      <c r="AB341" s="113">
        <f t="shared" ref="AB341:AB343" si="324">SUM(F341:AA341)</f>
        <v>0</v>
      </c>
      <c r="AC341" s="87" t="s">
        <v>12</v>
      </c>
      <c r="AD341" s="32"/>
      <c r="AE341" s="91">
        <f t="shared" si="319"/>
        <v>0</v>
      </c>
      <c r="AF341" s="62">
        <f t="shared" si="320"/>
        <v>0</v>
      </c>
    </row>
    <row r="342" spans="2:32" s="46" customFormat="1" ht="36" customHeight="1" x14ac:dyDescent="0.25">
      <c r="B342" s="124"/>
      <c r="C342" s="133"/>
      <c r="D342" s="118"/>
      <c r="E342" s="122"/>
      <c r="F342" s="110">
        <v>0</v>
      </c>
      <c r="G342" s="110">
        <v>0</v>
      </c>
      <c r="H342" s="110">
        <v>0</v>
      </c>
      <c r="I342" s="110">
        <v>0</v>
      </c>
      <c r="J342" s="110">
        <v>0</v>
      </c>
      <c r="K342" s="110">
        <v>0</v>
      </c>
      <c r="L342" s="110">
        <v>0</v>
      </c>
      <c r="M342" s="110">
        <v>0</v>
      </c>
      <c r="N342" s="110">
        <v>8786.2999999999993</v>
      </c>
      <c r="O342" s="120">
        <v>70608.2</v>
      </c>
      <c r="P342" s="113">
        <v>55794.606800000001</v>
      </c>
      <c r="Q342" s="113">
        <v>55689.2</v>
      </c>
      <c r="R342" s="113">
        <v>55612.7</v>
      </c>
      <c r="S342" s="113">
        <v>55612.7</v>
      </c>
      <c r="T342" s="113">
        <v>55612.7</v>
      </c>
      <c r="U342" s="113">
        <v>55612.7</v>
      </c>
      <c r="V342" s="113">
        <v>55612.7</v>
      </c>
      <c r="W342" s="113">
        <v>55612.7</v>
      </c>
      <c r="X342" s="113">
        <v>55612.7</v>
      </c>
      <c r="Y342" s="113">
        <v>55612.7</v>
      </c>
      <c r="Z342" s="113">
        <v>55612.7</v>
      </c>
      <c r="AA342" s="113">
        <v>55612.7</v>
      </c>
      <c r="AB342" s="113">
        <f t="shared" si="324"/>
        <v>747005.3067999999</v>
      </c>
      <c r="AC342" s="87" t="s">
        <v>13</v>
      </c>
      <c r="AD342" s="32" t="s">
        <v>197</v>
      </c>
      <c r="AE342" s="91">
        <f t="shared" si="319"/>
        <v>413329.10680000007</v>
      </c>
      <c r="AF342" s="62">
        <f t="shared" si="320"/>
        <v>333676.19999999984</v>
      </c>
    </row>
    <row r="343" spans="2:32" s="46" customFormat="1" ht="34.5" customHeight="1" x14ac:dyDescent="0.25">
      <c r="B343" s="125"/>
      <c r="C343" s="134"/>
      <c r="D343" s="119"/>
      <c r="E343" s="122"/>
      <c r="F343" s="110">
        <v>0</v>
      </c>
      <c r="G343" s="110">
        <v>0</v>
      </c>
      <c r="H343" s="110">
        <v>0</v>
      </c>
      <c r="I343" s="110">
        <v>0</v>
      </c>
      <c r="J343" s="110">
        <v>0</v>
      </c>
      <c r="K343" s="110">
        <v>0</v>
      </c>
      <c r="L343" s="110">
        <v>0</v>
      </c>
      <c r="M343" s="110">
        <v>0</v>
      </c>
      <c r="N343" s="110">
        <v>0</v>
      </c>
      <c r="O343" s="120">
        <v>0</v>
      </c>
      <c r="P343" s="113">
        <v>0</v>
      </c>
      <c r="Q343" s="113">
        <v>0</v>
      </c>
      <c r="R343" s="113">
        <v>0</v>
      </c>
      <c r="S343" s="113">
        <v>0</v>
      </c>
      <c r="T343" s="113">
        <v>0</v>
      </c>
      <c r="U343" s="113">
        <v>0</v>
      </c>
      <c r="V343" s="113">
        <v>0</v>
      </c>
      <c r="W343" s="113">
        <v>0</v>
      </c>
      <c r="X343" s="113">
        <v>0</v>
      </c>
      <c r="Y343" s="113">
        <v>0</v>
      </c>
      <c r="Z343" s="113">
        <v>0</v>
      </c>
      <c r="AA343" s="113">
        <v>0</v>
      </c>
      <c r="AB343" s="113">
        <f t="shared" si="324"/>
        <v>0</v>
      </c>
      <c r="AC343" s="87" t="s">
        <v>14</v>
      </c>
      <c r="AD343" s="32"/>
      <c r="AE343" s="91">
        <f t="shared" si="319"/>
        <v>0</v>
      </c>
      <c r="AF343" s="62">
        <f t="shared" si="320"/>
        <v>0</v>
      </c>
    </row>
    <row r="344" spans="2:32" s="46" customFormat="1" ht="36" customHeight="1" x14ac:dyDescent="0.25">
      <c r="B344" s="165" t="s">
        <v>285</v>
      </c>
      <c r="C344" s="166"/>
      <c r="D344" s="166"/>
      <c r="E344" s="167"/>
      <c r="F344" s="114">
        <f>F345+F346+F347+F348</f>
        <v>1331058.3</v>
      </c>
      <c r="G344" s="114">
        <f>G345+G346+G347+G348</f>
        <v>1526508.5000000002</v>
      </c>
      <c r="H344" s="114">
        <f>H345+H346+H347+H348</f>
        <v>2490024.2999999998</v>
      </c>
      <c r="I344" s="114">
        <f t="shared" ref="I344:L344" si="325">I345+I346+I347+I348</f>
        <v>2240192</v>
      </c>
      <c r="J344" s="114">
        <f t="shared" si="325"/>
        <v>2322505.2000000002</v>
      </c>
      <c r="K344" s="114">
        <f t="shared" si="325"/>
        <v>2590617.7999999998</v>
      </c>
      <c r="L344" s="114">
        <f t="shared" si="325"/>
        <v>2698587.0999999996</v>
      </c>
      <c r="M344" s="114">
        <f>M345+M346+M347+M348</f>
        <v>4587368.7000000011</v>
      </c>
      <c r="N344" s="114">
        <f>N345+N346+N347+N348</f>
        <v>4234988.4000000004</v>
      </c>
      <c r="O344" s="114">
        <f>O345+O346+O347+O348</f>
        <v>4852112.3999999994</v>
      </c>
      <c r="P344" s="113">
        <f>P345+P346+P347+P348</f>
        <v>4127481.3230399997</v>
      </c>
      <c r="Q344" s="113">
        <f t="shared" ref="Q344:R344" si="326">Q345+Q346+Q347+Q348</f>
        <v>4679630.2</v>
      </c>
      <c r="R344" s="113">
        <f t="shared" si="326"/>
        <v>4800410.3</v>
      </c>
      <c r="S344" s="113">
        <f>S345+S346+S347+S348</f>
        <v>5124309.3</v>
      </c>
      <c r="T344" s="113">
        <f t="shared" ref="T344:AA344" si="327">T345+T346+T347+T348</f>
        <v>5224661.5000000009</v>
      </c>
      <c r="U344" s="113">
        <f t="shared" si="327"/>
        <v>5524332.7000000011</v>
      </c>
      <c r="V344" s="113">
        <f t="shared" si="327"/>
        <v>4596001.8000000007</v>
      </c>
      <c r="W344" s="113">
        <f t="shared" si="327"/>
        <v>4326280.1000000006</v>
      </c>
      <c r="X344" s="113">
        <f t="shared" si="327"/>
        <v>4525204.6000000006</v>
      </c>
      <c r="Y344" s="113">
        <f t="shared" si="327"/>
        <v>4308464.9000000013</v>
      </c>
      <c r="Z344" s="113">
        <f t="shared" si="327"/>
        <v>4408207.3000000007</v>
      </c>
      <c r="AA344" s="113">
        <f t="shared" si="327"/>
        <v>6020011.2000000002</v>
      </c>
      <c r="AB344" s="113">
        <f>AB345+AB346+AB347+AB348</f>
        <v>86538957.923040003</v>
      </c>
      <c r="AC344" s="87" t="s">
        <v>10</v>
      </c>
      <c r="AD344" s="32"/>
      <c r="AE344" s="91">
        <f t="shared" si="319"/>
        <v>58354788.023040004</v>
      </c>
      <c r="AF344" s="62">
        <f t="shared" si="320"/>
        <v>28184169.899999999</v>
      </c>
    </row>
    <row r="345" spans="2:32" s="46" customFormat="1" ht="36" customHeight="1" x14ac:dyDescent="0.25">
      <c r="B345" s="168"/>
      <c r="C345" s="169"/>
      <c r="D345" s="169"/>
      <c r="E345" s="170"/>
      <c r="F345" s="110">
        <f>F60+F175+F210+F285+F330</f>
        <v>0</v>
      </c>
      <c r="G345" s="110">
        <f t="shared" ref="G345:AA345" si="328">G60+G175+G210+G285+G330</f>
        <v>1400</v>
      </c>
      <c r="H345" s="110">
        <f t="shared" si="328"/>
        <v>638455.5</v>
      </c>
      <c r="I345" s="110">
        <f t="shared" si="328"/>
        <v>637965</v>
      </c>
      <c r="J345" s="110">
        <f t="shared" si="328"/>
        <v>690000</v>
      </c>
      <c r="K345" s="110">
        <f t="shared" si="328"/>
        <v>885600</v>
      </c>
      <c r="L345" s="110">
        <f t="shared" si="328"/>
        <v>29700</v>
      </c>
      <c r="M345" s="110">
        <f t="shared" si="328"/>
        <v>508257.2</v>
      </c>
      <c r="N345" s="110">
        <f t="shared" si="328"/>
        <v>177067</v>
      </c>
      <c r="O345" s="110">
        <f t="shared" si="328"/>
        <v>41564.800000000003</v>
      </c>
      <c r="P345" s="112">
        <f t="shared" si="328"/>
        <v>0</v>
      </c>
      <c r="Q345" s="112">
        <f t="shared" si="328"/>
        <v>176675.6</v>
      </c>
      <c r="R345" s="112">
        <f t="shared" si="328"/>
        <v>215484.79999999999</v>
      </c>
      <c r="S345" s="112">
        <f t="shared" si="328"/>
        <v>317835.90000000002</v>
      </c>
      <c r="T345" s="112">
        <f t="shared" si="328"/>
        <v>0</v>
      </c>
      <c r="U345" s="112">
        <f t="shared" si="328"/>
        <v>0</v>
      </c>
      <c r="V345" s="112">
        <f t="shared" si="328"/>
        <v>0</v>
      </c>
      <c r="W345" s="112">
        <f t="shared" si="328"/>
        <v>0</v>
      </c>
      <c r="X345" s="112">
        <f t="shared" si="328"/>
        <v>0</v>
      </c>
      <c r="Y345" s="112">
        <f t="shared" si="328"/>
        <v>0</v>
      </c>
      <c r="Z345" s="112">
        <f t="shared" si="328"/>
        <v>0</v>
      </c>
      <c r="AA345" s="112">
        <f t="shared" si="328"/>
        <v>0</v>
      </c>
      <c r="AB345" s="113">
        <f>SUM(F345:AA345)</f>
        <v>4320005.8</v>
      </c>
      <c r="AC345" s="87" t="s">
        <v>11</v>
      </c>
      <c r="AD345" s="32"/>
      <c r="AE345" s="91">
        <f t="shared" si="319"/>
        <v>4320005.8</v>
      </c>
      <c r="AF345" s="62">
        <f t="shared" si="320"/>
        <v>0</v>
      </c>
    </row>
    <row r="346" spans="2:32" s="46" customFormat="1" ht="36" customHeight="1" x14ac:dyDescent="0.25">
      <c r="B346" s="168"/>
      <c r="C346" s="169"/>
      <c r="D346" s="169"/>
      <c r="E346" s="170"/>
      <c r="F346" s="114">
        <f>F61+F176+F211+F286+F331</f>
        <v>146744.29999999999</v>
      </c>
      <c r="G346" s="114">
        <f t="shared" ref="G346:AA346" si="329">G61+G176+G211+G286+G331</f>
        <v>220251.1</v>
      </c>
      <c r="H346" s="114">
        <f t="shared" si="329"/>
        <v>374553.7</v>
      </c>
      <c r="I346" s="114">
        <f t="shared" si="329"/>
        <v>339212.9</v>
      </c>
      <c r="J346" s="114">
        <f t="shared" si="329"/>
        <v>377445.6</v>
      </c>
      <c r="K346" s="114">
        <f t="shared" si="329"/>
        <v>313216.10000000003</v>
      </c>
      <c r="L346" s="114">
        <f t="shared" si="329"/>
        <v>701254.9</v>
      </c>
      <c r="M346" s="114">
        <f t="shared" si="329"/>
        <v>2126769.5</v>
      </c>
      <c r="N346" s="114">
        <f t="shared" si="329"/>
        <v>1685438.7000000002</v>
      </c>
      <c r="O346" s="114">
        <f t="shared" si="329"/>
        <v>1634060.6999999997</v>
      </c>
      <c r="P346" s="112">
        <f t="shared" si="329"/>
        <v>687951.62305000005</v>
      </c>
      <c r="Q346" s="112">
        <f t="shared" si="329"/>
        <v>932529.7</v>
      </c>
      <c r="R346" s="112">
        <f t="shared" si="329"/>
        <v>929100.80000000005</v>
      </c>
      <c r="S346" s="112">
        <f t="shared" si="329"/>
        <v>1051922.1000000001</v>
      </c>
      <c r="T346" s="112">
        <f t="shared" si="329"/>
        <v>0</v>
      </c>
      <c r="U346" s="112">
        <f t="shared" si="329"/>
        <v>0</v>
      </c>
      <c r="V346" s="112">
        <f t="shared" si="329"/>
        <v>0</v>
      </c>
      <c r="W346" s="112">
        <f t="shared" si="329"/>
        <v>0</v>
      </c>
      <c r="X346" s="112">
        <f t="shared" si="329"/>
        <v>0</v>
      </c>
      <c r="Y346" s="112">
        <f t="shared" si="329"/>
        <v>0</v>
      </c>
      <c r="Z346" s="112">
        <f t="shared" si="329"/>
        <v>0</v>
      </c>
      <c r="AA346" s="112">
        <f t="shared" si="329"/>
        <v>0</v>
      </c>
      <c r="AB346" s="113">
        <f>SUM(F346:AA346)</f>
        <v>11520451.72305</v>
      </c>
      <c r="AC346" s="87" t="s">
        <v>12</v>
      </c>
      <c r="AD346" s="32"/>
      <c r="AE346" s="91">
        <f t="shared" si="319"/>
        <v>11520451.72305</v>
      </c>
      <c r="AF346" s="62">
        <f t="shared" si="320"/>
        <v>0</v>
      </c>
    </row>
    <row r="347" spans="2:32" s="46" customFormat="1" ht="36" customHeight="1" x14ac:dyDescent="0.25">
      <c r="B347" s="168"/>
      <c r="C347" s="169"/>
      <c r="D347" s="169"/>
      <c r="E347" s="170"/>
      <c r="F347" s="114">
        <f>F62+F177+F212+F287+F332</f>
        <v>1133379</v>
      </c>
      <c r="G347" s="114">
        <f t="shared" ref="G347:AA347" si="330">G62+G177+G212+G287+G332</f>
        <v>1270746.8</v>
      </c>
      <c r="H347" s="114">
        <f t="shared" si="330"/>
        <v>1444909.6</v>
      </c>
      <c r="I347" s="114">
        <f t="shared" si="330"/>
        <v>1232454.0999999999</v>
      </c>
      <c r="J347" s="114">
        <f t="shared" si="330"/>
        <v>1224119.5999999999</v>
      </c>
      <c r="K347" s="114">
        <f t="shared" si="330"/>
        <v>1344327.7</v>
      </c>
      <c r="L347" s="114">
        <f t="shared" si="330"/>
        <v>1768120.7999999998</v>
      </c>
      <c r="M347" s="114">
        <f t="shared" si="330"/>
        <v>1948387.3000000005</v>
      </c>
      <c r="N347" s="114">
        <f t="shared" si="330"/>
        <v>2275005.3000000003</v>
      </c>
      <c r="O347" s="114">
        <f t="shared" si="330"/>
        <v>3066775.3000000003</v>
      </c>
      <c r="P347" s="112">
        <f t="shared" si="330"/>
        <v>3319431.7795099998</v>
      </c>
      <c r="Q347" s="112">
        <f t="shared" si="330"/>
        <v>3478449.9000000004</v>
      </c>
      <c r="R347" s="112">
        <f t="shared" si="330"/>
        <v>3560437.5</v>
      </c>
      <c r="S347" s="112">
        <f t="shared" si="330"/>
        <v>3692521.7</v>
      </c>
      <c r="T347" s="112">
        <f t="shared" si="330"/>
        <v>5174469.7000000011</v>
      </c>
      <c r="U347" s="112">
        <f t="shared" si="330"/>
        <v>5497703.7000000011</v>
      </c>
      <c r="V347" s="112">
        <f t="shared" si="330"/>
        <v>4568574.4000000004</v>
      </c>
      <c r="W347" s="112">
        <f t="shared" si="330"/>
        <v>4298022.5000000009</v>
      </c>
      <c r="X347" s="112">
        <f t="shared" si="330"/>
        <v>4496083.4000000004</v>
      </c>
      <c r="Y347" s="112">
        <f t="shared" si="330"/>
        <v>4278445.7000000011</v>
      </c>
      <c r="Z347" s="112">
        <f t="shared" si="330"/>
        <v>4377254.1000000006</v>
      </c>
      <c r="AA347" s="112">
        <f t="shared" si="330"/>
        <v>5988086.7000000002</v>
      </c>
      <c r="AB347" s="113">
        <f>SUM(F347:AA347)</f>
        <v>69437706.579510003</v>
      </c>
      <c r="AC347" s="87" t="s">
        <v>13</v>
      </c>
      <c r="AD347" s="32"/>
      <c r="AE347" s="91">
        <f t="shared" si="319"/>
        <v>41431239.779510006</v>
      </c>
      <c r="AF347" s="62">
        <f t="shared" si="320"/>
        <v>28006466.799999997</v>
      </c>
    </row>
    <row r="348" spans="2:32" s="46" customFormat="1" ht="36" customHeight="1" x14ac:dyDescent="0.25">
      <c r="B348" s="171"/>
      <c r="C348" s="172"/>
      <c r="D348" s="172"/>
      <c r="E348" s="173"/>
      <c r="F348" s="114">
        <f>F63+F178+F213+F288+F333</f>
        <v>50935</v>
      </c>
      <c r="G348" s="114">
        <f t="shared" ref="G348:AA348" si="331">G63+G178+G213+G288+G333</f>
        <v>34110.6</v>
      </c>
      <c r="H348" s="114">
        <f t="shared" si="331"/>
        <v>32105.5</v>
      </c>
      <c r="I348" s="114">
        <f t="shared" si="331"/>
        <v>30560</v>
      </c>
      <c r="J348" s="114">
        <f t="shared" si="331"/>
        <v>30940</v>
      </c>
      <c r="K348" s="114">
        <f t="shared" si="331"/>
        <v>47474</v>
      </c>
      <c r="L348" s="114">
        <f t="shared" si="331"/>
        <v>199511.4</v>
      </c>
      <c r="M348" s="114">
        <f t="shared" si="331"/>
        <v>3954.7</v>
      </c>
      <c r="N348" s="114">
        <f t="shared" si="331"/>
        <v>97477.4</v>
      </c>
      <c r="O348" s="114">
        <f t="shared" si="331"/>
        <v>109711.6</v>
      </c>
      <c r="P348" s="112">
        <f>P63+P178+P213+P288+P333</f>
        <v>120097.92048</v>
      </c>
      <c r="Q348" s="112">
        <f t="shared" si="331"/>
        <v>91975</v>
      </c>
      <c r="R348" s="112">
        <f t="shared" si="331"/>
        <v>95387.200000000012</v>
      </c>
      <c r="S348" s="112">
        <f t="shared" si="331"/>
        <v>62029.599999999999</v>
      </c>
      <c r="T348" s="112">
        <f>T63+T178+T213+T288+T333</f>
        <v>50191.799999999996</v>
      </c>
      <c r="U348" s="112">
        <f t="shared" si="331"/>
        <v>26629</v>
      </c>
      <c r="V348" s="112">
        <f t="shared" si="331"/>
        <v>27427.4</v>
      </c>
      <c r="W348" s="112">
        <f t="shared" si="331"/>
        <v>28257.599999999999</v>
      </c>
      <c r="X348" s="112">
        <f t="shared" si="331"/>
        <v>29121.199999999997</v>
      </c>
      <c r="Y348" s="112">
        <f t="shared" si="331"/>
        <v>30019.199999999997</v>
      </c>
      <c r="Z348" s="112">
        <f t="shared" si="331"/>
        <v>30953.199999999997</v>
      </c>
      <c r="AA348" s="112">
        <f t="shared" si="331"/>
        <v>31924.5</v>
      </c>
      <c r="AB348" s="113">
        <f>SUM(F348:AA348)</f>
        <v>1260793.8204799998</v>
      </c>
      <c r="AC348" s="87" t="s">
        <v>14</v>
      </c>
      <c r="AD348" s="33">
        <f>P347-P421-P426-P431-P436-P441-P646</f>
        <v>3319431.7795099998</v>
      </c>
      <c r="AE348" s="91">
        <f t="shared" si="319"/>
        <v>1083090.7204799999</v>
      </c>
      <c r="AF348" s="62">
        <f t="shared" si="320"/>
        <v>177703.09999999986</v>
      </c>
    </row>
    <row r="349" spans="2:32" s="46" customFormat="1" ht="36" customHeight="1" x14ac:dyDescent="0.25">
      <c r="B349" s="165" t="s">
        <v>286</v>
      </c>
      <c r="C349" s="166"/>
      <c r="D349" s="166"/>
      <c r="E349" s="167"/>
      <c r="F349" s="114">
        <f>F350+F351+F352+F353</f>
        <v>1331058.3</v>
      </c>
      <c r="G349" s="114">
        <f>G350+G351+G352+G353</f>
        <v>1526508.5000000002</v>
      </c>
      <c r="H349" s="114">
        <f>H350+H351+H352+H353</f>
        <v>2490024.2999999998</v>
      </c>
      <c r="I349" s="114">
        <f t="shared" ref="I349:L349" si="332">I350+I351+I352+I353</f>
        <v>2240192</v>
      </c>
      <c r="J349" s="114">
        <f t="shared" si="332"/>
        <v>2322505.2000000002</v>
      </c>
      <c r="K349" s="114">
        <f t="shared" si="332"/>
        <v>2590617.7999999998</v>
      </c>
      <c r="L349" s="114">
        <f t="shared" si="332"/>
        <v>2698587.0999999996</v>
      </c>
      <c r="M349" s="114">
        <f>M350+M351+M352+M353</f>
        <v>4587368.7000000011</v>
      </c>
      <c r="N349" s="114">
        <f>N350+N351+N352+N353</f>
        <v>4234988.4000000004</v>
      </c>
      <c r="O349" s="114">
        <f>O350+O351+O352+O353</f>
        <v>4852112.3999999994</v>
      </c>
      <c r="P349" s="113">
        <f>P350+P351+P352+P353</f>
        <v>4603100.6749099996</v>
      </c>
      <c r="Q349" s="113">
        <f t="shared" ref="Q349:R349" si="333">Q350+Q351+Q352+Q353</f>
        <v>5165886.7</v>
      </c>
      <c r="R349" s="113">
        <f t="shared" si="333"/>
        <v>5398527.7999999998</v>
      </c>
      <c r="S349" s="113">
        <f>S350+S351+S352+S353</f>
        <v>5741454.2000000002</v>
      </c>
      <c r="T349" s="113">
        <f t="shared" ref="T349:AA349" si="334">T350+T351+T352+T353</f>
        <v>5997206.2000000011</v>
      </c>
      <c r="U349" s="113">
        <f t="shared" si="334"/>
        <v>6232341.0000000009</v>
      </c>
      <c r="V349" s="113">
        <f t="shared" si="334"/>
        <v>5278127.8000000007</v>
      </c>
      <c r="W349" s="113">
        <f t="shared" si="334"/>
        <v>5010107.7</v>
      </c>
      <c r="X349" s="113">
        <f t="shared" si="334"/>
        <v>5244295.4000000004</v>
      </c>
      <c r="Y349" s="113">
        <f t="shared" si="334"/>
        <v>5015970.0000000009</v>
      </c>
      <c r="Z349" s="113">
        <f t="shared" si="334"/>
        <v>5085465.2000000011</v>
      </c>
      <c r="AA349" s="113">
        <f t="shared" si="334"/>
        <v>6650546</v>
      </c>
      <c r="AB349" s="113">
        <f>AB350+AB351+AB352+AB353</f>
        <v>94296991.374910012</v>
      </c>
      <c r="AC349" s="87" t="s">
        <v>10</v>
      </c>
      <c r="AD349" s="32"/>
      <c r="AE349" s="91">
        <f t="shared" si="319"/>
        <v>62012479.27491001</v>
      </c>
      <c r="AF349" s="62">
        <f t="shared" si="320"/>
        <v>32284512.100000001</v>
      </c>
    </row>
    <row r="350" spans="2:32" s="46" customFormat="1" ht="36" customHeight="1" x14ac:dyDescent="0.25">
      <c r="B350" s="168"/>
      <c r="C350" s="169"/>
      <c r="D350" s="169"/>
      <c r="E350" s="170"/>
      <c r="F350" s="110">
        <f t="shared" ref="F350:AA350" si="335">F14+F345</f>
        <v>0</v>
      </c>
      <c r="G350" s="110">
        <f t="shared" si="335"/>
        <v>1400</v>
      </c>
      <c r="H350" s="110">
        <f t="shared" si="335"/>
        <v>638455.5</v>
      </c>
      <c r="I350" s="110">
        <f t="shared" si="335"/>
        <v>637965</v>
      </c>
      <c r="J350" s="110">
        <f t="shared" si="335"/>
        <v>690000</v>
      </c>
      <c r="K350" s="110">
        <f t="shared" si="335"/>
        <v>885600</v>
      </c>
      <c r="L350" s="110">
        <f t="shared" si="335"/>
        <v>29700</v>
      </c>
      <c r="M350" s="110">
        <f t="shared" si="335"/>
        <v>508257.2</v>
      </c>
      <c r="N350" s="110">
        <f t="shared" si="335"/>
        <v>177067</v>
      </c>
      <c r="O350" s="110">
        <f t="shared" si="335"/>
        <v>41564.800000000003</v>
      </c>
      <c r="P350" s="112">
        <f t="shared" si="335"/>
        <v>38253.699999999997</v>
      </c>
      <c r="Q350" s="112">
        <f>Q14+Q345</f>
        <v>224859.296</v>
      </c>
      <c r="R350" s="112">
        <f t="shared" si="335"/>
        <v>367244.375</v>
      </c>
      <c r="S350" s="112">
        <f t="shared" si="335"/>
        <v>471214.81800000003</v>
      </c>
      <c r="T350" s="112">
        <f t="shared" si="335"/>
        <v>0</v>
      </c>
      <c r="U350" s="112">
        <f t="shared" si="335"/>
        <v>0</v>
      </c>
      <c r="V350" s="112">
        <f t="shared" si="335"/>
        <v>0</v>
      </c>
      <c r="W350" s="112">
        <f t="shared" si="335"/>
        <v>0</v>
      </c>
      <c r="X350" s="112">
        <f t="shared" si="335"/>
        <v>0</v>
      </c>
      <c r="Y350" s="112">
        <f t="shared" si="335"/>
        <v>0</v>
      </c>
      <c r="Z350" s="112">
        <f t="shared" si="335"/>
        <v>0</v>
      </c>
      <c r="AA350" s="112">
        <f t="shared" si="335"/>
        <v>0</v>
      </c>
      <c r="AB350" s="113">
        <f>SUM(F350:AA350)</f>
        <v>4711581.6890000002</v>
      </c>
      <c r="AC350" s="87" t="s">
        <v>11</v>
      </c>
      <c r="AD350" s="32"/>
      <c r="AE350" s="91">
        <f t="shared" si="319"/>
        <v>4711581.6890000002</v>
      </c>
      <c r="AF350" s="62">
        <f t="shared" si="320"/>
        <v>0</v>
      </c>
    </row>
    <row r="351" spans="2:32" s="46" customFormat="1" ht="36" customHeight="1" x14ac:dyDescent="0.25">
      <c r="B351" s="168"/>
      <c r="C351" s="169"/>
      <c r="D351" s="169"/>
      <c r="E351" s="170"/>
      <c r="F351" s="114">
        <f t="shared" ref="F351:AA351" si="336">F15+F346</f>
        <v>146744.29999999999</v>
      </c>
      <c r="G351" s="114">
        <f t="shared" si="336"/>
        <v>220251.1</v>
      </c>
      <c r="H351" s="114">
        <f t="shared" si="336"/>
        <v>374553.7</v>
      </c>
      <c r="I351" s="114">
        <f t="shared" si="336"/>
        <v>339212.9</v>
      </c>
      <c r="J351" s="114">
        <f t="shared" si="336"/>
        <v>377445.6</v>
      </c>
      <c r="K351" s="114">
        <f t="shared" si="336"/>
        <v>313216.10000000003</v>
      </c>
      <c r="L351" s="114">
        <f t="shared" si="336"/>
        <v>701254.9</v>
      </c>
      <c r="M351" s="114">
        <f t="shared" si="336"/>
        <v>2126769.5</v>
      </c>
      <c r="N351" s="114">
        <f t="shared" si="336"/>
        <v>1685438.7000000002</v>
      </c>
      <c r="O351" s="114">
        <f t="shared" si="336"/>
        <v>1634060.6999999997</v>
      </c>
      <c r="P351" s="112">
        <f>P15+P346</f>
        <v>690193.02305000008</v>
      </c>
      <c r="Q351" s="112">
        <f t="shared" si="336"/>
        <v>933016.40399999998</v>
      </c>
      <c r="R351" s="112">
        <f t="shared" si="336"/>
        <v>930633.72500000009</v>
      </c>
      <c r="S351" s="112">
        <f t="shared" si="336"/>
        <v>1053471.382</v>
      </c>
      <c r="T351" s="112">
        <f t="shared" si="336"/>
        <v>0</v>
      </c>
      <c r="U351" s="112">
        <f t="shared" si="336"/>
        <v>0</v>
      </c>
      <c r="V351" s="112">
        <f t="shared" si="336"/>
        <v>0</v>
      </c>
      <c r="W351" s="112">
        <f t="shared" si="336"/>
        <v>0</v>
      </c>
      <c r="X351" s="112">
        <f t="shared" si="336"/>
        <v>0</v>
      </c>
      <c r="Y351" s="112">
        <f t="shared" si="336"/>
        <v>0</v>
      </c>
      <c r="Z351" s="112">
        <f t="shared" si="336"/>
        <v>0</v>
      </c>
      <c r="AA351" s="112">
        <f t="shared" si="336"/>
        <v>0</v>
      </c>
      <c r="AB351" s="113">
        <f>SUM(F351:AA351)</f>
        <v>11526262.034049999</v>
      </c>
      <c r="AC351" s="87" t="s">
        <v>12</v>
      </c>
      <c r="AD351" s="32"/>
      <c r="AE351" s="91">
        <f t="shared" si="319"/>
        <v>11526262.034049999</v>
      </c>
      <c r="AF351" s="62">
        <f t="shared" si="320"/>
        <v>0</v>
      </c>
    </row>
    <row r="352" spans="2:32" s="46" customFormat="1" ht="36" customHeight="1" x14ac:dyDescent="0.25">
      <c r="B352" s="168"/>
      <c r="C352" s="169"/>
      <c r="D352" s="169"/>
      <c r="E352" s="170"/>
      <c r="F352" s="114">
        <f t="shared" ref="F352:AA352" si="337">F16+F347</f>
        <v>1133379</v>
      </c>
      <c r="G352" s="114">
        <f t="shared" si="337"/>
        <v>1270746.8</v>
      </c>
      <c r="H352" s="114">
        <f t="shared" si="337"/>
        <v>1444909.6</v>
      </c>
      <c r="I352" s="114">
        <f t="shared" si="337"/>
        <v>1232454.0999999999</v>
      </c>
      <c r="J352" s="114">
        <f t="shared" si="337"/>
        <v>1224119.5999999999</v>
      </c>
      <c r="K352" s="114">
        <f t="shared" si="337"/>
        <v>1344327.7</v>
      </c>
      <c r="L352" s="114">
        <f t="shared" si="337"/>
        <v>1768120.7999999998</v>
      </c>
      <c r="M352" s="114">
        <f t="shared" si="337"/>
        <v>1948387.3000000005</v>
      </c>
      <c r="N352" s="114">
        <f t="shared" si="337"/>
        <v>2275005.3000000003</v>
      </c>
      <c r="O352" s="114">
        <f t="shared" si="337"/>
        <v>3066775.3000000003</v>
      </c>
      <c r="P352" s="112">
        <f t="shared" si="337"/>
        <v>3754556.0313799996</v>
      </c>
      <c r="Q352" s="112">
        <f t="shared" si="337"/>
        <v>3916036.0000000005</v>
      </c>
      <c r="R352" s="112">
        <f t="shared" si="337"/>
        <v>4005262.5</v>
      </c>
      <c r="S352" s="112">
        <f t="shared" si="337"/>
        <v>4154738.4000000004</v>
      </c>
      <c r="T352" s="112">
        <f t="shared" si="337"/>
        <v>5947014.4000000013</v>
      </c>
      <c r="U352" s="112">
        <f t="shared" si="337"/>
        <v>6205712.0000000009</v>
      </c>
      <c r="V352" s="112">
        <f t="shared" si="337"/>
        <v>5250700.4000000004</v>
      </c>
      <c r="W352" s="112">
        <f t="shared" si="337"/>
        <v>4981850.1000000006</v>
      </c>
      <c r="X352" s="112">
        <f t="shared" si="337"/>
        <v>5215174.2</v>
      </c>
      <c r="Y352" s="112">
        <f t="shared" si="337"/>
        <v>4985950.8000000007</v>
      </c>
      <c r="Z352" s="112">
        <f t="shared" si="337"/>
        <v>5054512.0000000009</v>
      </c>
      <c r="AA352" s="112">
        <f t="shared" si="337"/>
        <v>6618621.5</v>
      </c>
      <c r="AB352" s="113">
        <f>SUM(F352:AA352)</f>
        <v>76798353.83138001</v>
      </c>
      <c r="AC352" s="87" t="s">
        <v>13</v>
      </c>
      <c r="AD352" s="32"/>
      <c r="AE352" s="91">
        <f t="shared" si="319"/>
        <v>44691544.831380002</v>
      </c>
      <c r="AF352" s="62">
        <f t="shared" si="320"/>
        <v>32106809.000000007</v>
      </c>
    </row>
    <row r="353" spans="2:41" s="46" customFormat="1" ht="36" customHeight="1" x14ac:dyDescent="0.25">
      <c r="B353" s="171"/>
      <c r="C353" s="172"/>
      <c r="D353" s="172"/>
      <c r="E353" s="173"/>
      <c r="F353" s="114">
        <f t="shared" ref="F353:AA353" si="338">F17+F348</f>
        <v>50935</v>
      </c>
      <c r="G353" s="114">
        <f t="shared" si="338"/>
        <v>34110.6</v>
      </c>
      <c r="H353" s="114">
        <f t="shared" si="338"/>
        <v>32105.5</v>
      </c>
      <c r="I353" s="114">
        <f t="shared" si="338"/>
        <v>30560</v>
      </c>
      <c r="J353" s="114">
        <f t="shared" si="338"/>
        <v>30940</v>
      </c>
      <c r="K353" s="114">
        <f t="shared" si="338"/>
        <v>47474</v>
      </c>
      <c r="L353" s="114">
        <f t="shared" si="338"/>
        <v>199511.4</v>
      </c>
      <c r="M353" s="114">
        <f t="shared" si="338"/>
        <v>3954.7</v>
      </c>
      <c r="N353" s="114">
        <f t="shared" si="338"/>
        <v>97477.4</v>
      </c>
      <c r="O353" s="114">
        <f t="shared" si="338"/>
        <v>109711.6</v>
      </c>
      <c r="P353" s="112">
        <f>P17+P348</f>
        <v>120097.92048</v>
      </c>
      <c r="Q353" s="112">
        <f t="shared" si="338"/>
        <v>91975</v>
      </c>
      <c r="R353" s="112">
        <f t="shared" si="338"/>
        <v>95387.200000000012</v>
      </c>
      <c r="S353" s="112">
        <f t="shared" si="338"/>
        <v>62029.599999999999</v>
      </c>
      <c r="T353" s="112">
        <f>T17+T348</f>
        <v>50191.799999999996</v>
      </c>
      <c r="U353" s="112">
        <f t="shared" si="338"/>
        <v>26629</v>
      </c>
      <c r="V353" s="112">
        <f t="shared" si="338"/>
        <v>27427.4</v>
      </c>
      <c r="W353" s="112">
        <f t="shared" si="338"/>
        <v>28257.599999999999</v>
      </c>
      <c r="X353" s="112">
        <f t="shared" si="338"/>
        <v>29121.199999999997</v>
      </c>
      <c r="Y353" s="112">
        <f t="shared" si="338"/>
        <v>30019.199999999997</v>
      </c>
      <c r="Z353" s="112">
        <f t="shared" si="338"/>
        <v>30953.199999999997</v>
      </c>
      <c r="AA353" s="112">
        <f t="shared" si="338"/>
        <v>31924.5</v>
      </c>
      <c r="AB353" s="113">
        <f>SUM(F353:AA353)</f>
        <v>1260793.8204799998</v>
      </c>
      <c r="AC353" s="87" t="s">
        <v>14</v>
      </c>
      <c r="AD353" s="33">
        <f>P352-P426-P431-P436-P441-P446-P651</f>
        <v>3754556.0313799996</v>
      </c>
      <c r="AE353" s="91">
        <f t="shared" si="319"/>
        <v>1083090.7204799999</v>
      </c>
      <c r="AF353" s="62">
        <f t="shared" si="320"/>
        <v>177703.09999999986</v>
      </c>
    </row>
    <row r="354" spans="2:41" s="46" customFormat="1" ht="21" customHeight="1" x14ac:dyDescent="0.25">
      <c r="B354" s="65"/>
      <c r="C354" s="48"/>
      <c r="D354" s="65"/>
      <c r="E354" s="65"/>
      <c r="F354" s="66"/>
      <c r="G354" s="66"/>
      <c r="H354" s="66"/>
      <c r="I354" s="66"/>
      <c r="J354" s="66"/>
      <c r="K354" s="66"/>
      <c r="L354" s="66"/>
      <c r="M354" s="66"/>
      <c r="N354" s="66"/>
      <c r="O354" s="80"/>
      <c r="P354" s="66"/>
      <c r="Q354" s="66"/>
      <c r="R354" s="66"/>
      <c r="S354" s="66"/>
      <c r="T354" s="66"/>
      <c r="U354" s="66"/>
      <c r="V354" s="66"/>
      <c r="W354" s="66"/>
      <c r="X354" s="66"/>
      <c r="Y354" s="66"/>
      <c r="Z354" s="66"/>
      <c r="AA354" s="66"/>
      <c r="AB354" s="66"/>
      <c r="AC354" s="67"/>
      <c r="AD354" s="32"/>
    </row>
    <row r="355" spans="2:41" s="46" customFormat="1" hidden="1" x14ac:dyDescent="0.25"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  <c r="R355" s="30"/>
      <c r="S355" s="30"/>
      <c r="T355" s="30"/>
      <c r="U355" s="30"/>
      <c r="V355" s="30"/>
      <c r="W355" s="30"/>
      <c r="X355" s="30"/>
      <c r="Y355" s="30"/>
      <c r="Z355" s="30"/>
      <c r="AA355" s="30"/>
      <c r="AB355" s="30"/>
      <c r="AC355" s="30"/>
      <c r="AD355" s="32"/>
    </row>
    <row r="356" spans="2:41" s="28" customFormat="1" ht="41.25" hidden="1" customHeight="1" x14ac:dyDescent="0.3">
      <c r="B356" s="145" t="s">
        <v>223</v>
      </c>
      <c r="C356" s="145"/>
      <c r="D356" s="145"/>
      <c r="E356" s="145"/>
      <c r="F356" s="145"/>
      <c r="G356" s="145"/>
      <c r="H356" s="145"/>
      <c r="I356" s="145"/>
      <c r="J356" s="145"/>
      <c r="K356" s="145"/>
      <c r="L356" s="145"/>
      <c r="M356" s="145"/>
      <c r="N356" s="145"/>
      <c r="O356" s="145"/>
      <c r="P356" s="145"/>
      <c r="Q356" s="145"/>
      <c r="R356" s="145"/>
      <c r="S356" s="145"/>
      <c r="T356" s="145"/>
      <c r="U356" s="145"/>
      <c r="V356" s="145"/>
      <c r="W356" s="145"/>
      <c r="X356" s="145"/>
      <c r="Y356" s="145"/>
      <c r="Z356" s="145"/>
      <c r="AA356" s="145"/>
      <c r="AB356" s="145"/>
      <c r="AC356" s="34"/>
    </row>
    <row r="357" spans="2:41" s="35" customFormat="1" ht="40.5" hidden="1" customHeight="1" x14ac:dyDescent="0.3">
      <c r="B357" s="146" t="s">
        <v>30</v>
      </c>
      <c r="C357" s="146"/>
      <c r="D357" s="146"/>
      <c r="E357" s="146"/>
      <c r="F357" s="146"/>
      <c r="G357" s="146"/>
      <c r="H357" s="146"/>
      <c r="I357" s="146"/>
      <c r="J357" s="146"/>
      <c r="K357" s="146"/>
      <c r="L357" s="146"/>
      <c r="M357" s="146"/>
      <c r="N357" s="146"/>
      <c r="O357" s="146"/>
      <c r="P357" s="146"/>
      <c r="Q357" s="146"/>
      <c r="R357" s="146"/>
      <c r="S357" s="146"/>
      <c r="T357" s="146"/>
      <c r="U357" s="146"/>
      <c r="V357" s="146"/>
      <c r="W357" s="146"/>
      <c r="X357" s="146"/>
      <c r="Y357" s="146"/>
      <c r="Z357" s="146"/>
      <c r="AA357" s="146"/>
      <c r="AB357" s="146"/>
      <c r="AC357" s="146"/>
    </row>
    <row r="358" spans="2:41" s="35" customFormat="1" ht="18.75" hidden="1" customHeight="1" x14ac:dyDescent="0.3">
      <c r="B358" s="36"/>
      <c r="C358" s="28"/>
      <c r="D358" s="28"/>
      <c r="E358" s="28"/>
      <c r="F358" s="28">
        <v>0</v>
      </c>
      <c r="G358" s="28">
        <v>0</v>
      </c>
      <c r="H358" s="28">
        <v>637500</v>
      </c>
      <c r="I358" s="28">
        <v>637500</v>
      </c>
      <c r="J358" s="28">
        <v>690000</v>
      </c>
      <c r="K358" s="28">
        <v>885600</v>
      </c>
      <c r="L358" s="28">
        <v>782759.6</v>
      </c>
      <c r="M358" s="28">
        <v>896189</v>
      </c>
      <c r="N358" s="28">
        <v>654200</v>
      </c>
      <c r="O358" s="28">
        <v>580000</v>
      </c>
      <c r="P358" s="28">
        <v>0</v>
      </c>
      <c r="Q358" s="28">
        <v>0</v>
      </c>
      <c r="R358" s="28">
        <v>0</v>
      </c>
      <c r="S358" s="28">
        <v>0</v>
      </c>
      <c r="T358" s="28">
        <v>0</v>
      </c>
      <c r="U358" s="28">
        <v>0</v>
      </c>
      <c r="V358" s="28"/>
      <c r="W358" s="28"/>
      <c r="X358" s="28"/>
      <c r="Y358" s="28"/>
      <c r="Z358" s="28"/>
      <c r="AA358" s="28"/>
      <c r="AB358" s="28">
        <v>5763748.5999999996</v>
      </c>
      <c r="AC358" s="28"/>
    </row>
    <row r="359" spans="2:41" s="35" customFormat="1" ht="18.75" hidden="1" x14ac:dyDescent="0.3">
      <c r="B359" s="36"/>
      <c r="C359" s="28"/>
      <c r="D359" s="28"/>
      <c r="E359" s="28"/>
      <c r="F359" s="29">
        <f t="shared" ref="F359:AB359" si="339">F358-F103</f>
        <v>0</v>
      </c>
      <c r="G359" s="29">
        <f t="shared" si="339"/>
        <v>0</v>
      </c>
      <c r="H359" s="29">
        <f t="shared" si="339"/>
        <v>637500</v>
      </c>
      <c r="I359" s="29">
        <f t="shared" si="339"/>
        <v>637500</v>
      </c>
      <c r="J359" s="29">
        <f t="shared" si="339"/>
        <v>690000</v>
      </c>
      <c r="K359" s="29">
        <f t="shared" si="339"/>
        <v>885600</v>
      </c>
      <c r="L359" s="29">
        <f t="shared" si="339"/>
        <v>782759.6</v>
      </c>
      <c r="M359" s="29">
        <f t="shared" si="339"/>
        <v>896189</v>
      </c>
      <c r="N359" s="29">
        <f t="shared" si="339"/>
        <v>654200</v>
      </c>
      <c r="O359" s="29">
        <f t="shared" si="339"/>
        <v>580000</v>
      </c>
      <c r="P359" s="29">
        <f t="shared" si="339"/>
        <v>0</v>
      </c>
      <c r="Q359" s="29">
        <f t="shared" si="339"/>
        <v>0</v>
      </c>
      <c r="R359" s="29">
        <f t="shared" si="339"/>
        <v>0</v>
      </c>
      <c r="S359" s="29">
        <f t="shared" si="339"/>
        <v>0</v>
      </c>
      <c r="T359" s="29">
        <f t="shared" si="339"/>
        <v>0</v>
      </c>
      <c r="U359" s="29">
        <f t="shared" si="339"/>
        <v>0</v>
      </c>
      <c r="V359" s="29"/>
      <c r="W359" s="29"/>
      <c r="X359" s="29"/>
      <c r="Y359" s="29"/>
      <c r="Z359" s="29"/>
      <c r="AA359" s="29"/>
      <c r="AB359" s="29">
        <f t="shared" si="339"/>
        <v>5763748.5999999996</v>
      </c>
      <c r="AC359" s="28"/>
    </row>
    <row r="360" spans="2:41" s="35" customFormat="1" ht="18.75" hidden="1" x14ac:dyDescent="0.3">
      <c r="B360" s="147" t="s">
        <v>31</v>
      </c>
      <c r="C360" s="147"/>
      <c r="D360" s="147"/>
      <c r="E360" s="147"/>
      <c r="F360" s="147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  <c r="AA360" s="28"/>
      <c r="AB360" s="28"/>
      <c r="AC360" s="28"/>
    </row>
    <row r="361" spans="2:41" s="35" customFormat="1" ht="18.75" hidden="1" x14ac:dyDescent="0.3">
      <c r="B361" s="147" t="s">
        <v>32</v>
      </c>
      <c r="C361" s="147"/>
      <c r="D361" s="147"/>
      <c r="E361" s="147"/>
      <c r="F361" s="147"/>
      <c r="G361" s="28"/>
      <c r="H361" s="28"/>
      <c r="I361" s="28"/>
      <c r="J361" s="28"/>
      <c r="K361" s="28"/>
      <c r="L361" s="28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  <c r="AA361" s="28"/>
      <c r="AB361" s="148" t="s">
        <v>80</v>
      </c>
      <c r="AC361" s="148"/>
    </row>
    <row r="362" spans="2:41" s="35" customFormat="1" ht="18.75" hidden="1" x14ac:dyDescent="0.3">
      <c r="B362" s="37"/>
      <c r="C362" s="28"/>
      <c r="D362" s="28"/>
      <c r="E362" s="28"/>
      <c r="F362" s="28"/>
      <c r="G362" s="28"/>
      <c r="H362" s="28"/>
      <c r="I362" s="28"/>
      <c r="J362" s="28"/>
      <c r="K362" s="28"/>
      <c r="L362" s="28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  <c r="Z362" s="28"/>
      <c r="AA362" s="28"/>
      <c r="AB362" s="28"/>
      <c r="AC362" s="28"/>
    </row>
    <row r="363" spans="2:41" s="46" customFormat="1" ht="17.25" hidden="1" customHeight="1" x14ac:dyDescent="0.25">
      <c r="B363" s="149"/>
      <c r="C363" s="149"/>
      <c r="D363" s="152" t="s">
        <v>48</v>
      </c>
      <c r="E363" s="153"/>
      <c r="F363" s="153"/>
      <c r="G363" s="153"/>
      <c r="H363" s="153"/>
      <c r="I363" s="153"/>
      <c r="J363" s="153"/>
      <c r="K363" s="153"/>
      <c r="L363" s="153"/>
      <c r="M363" s="153"/>
      <c r="N363" s="153"/>
      <c r="O363" s="153"/>
      <c r="P363" s="153"/>
      <c r="Q363" s="153"/>
      <c r="R363" s="153"/>
      <c r="S363" s="153"/>
      <c r="T363" s="153"/>
      <c r="U363" s="153"/>
      <c r="V363" s="153"/>
      <c r="W363" s="153"/>
      <c r="X363" s="153"/>
      <c r="Y363" s="153"/>
      <c r="Z363" s="153"/>
      <c r="AA363" s="153"/>
      <c r="AB363" s="153"/>
      <c r="AC363" s="38"/>
      <c r="AD363" s="32"/>
    </row>
    <row r="364" spans="2:41" s="46" customFormat="1" ht="18.75" hidden="1" x14ac:dyDescent="0.3">
      <c r="B364" s="150"/>
      <c r="C364" s="151"/>
      <c r="D364" s="39"/>
      <c r="E364" s="39"/>
      <c r="F364" s="78" t="s">
        <v>2</v>
      </c>
      <c r="G364" s="78" t="s">
        <v>3</v>
      </c>
      <c r="H364" s="78" t="s">
        <v>4</v>
      </c>
      <c r="I364" s="78" t="s">
        <v>5</v>
      </c>
      <c r="J364" s="78" t="s">
        <v>6</v>
      </c>
      <c r="K364" s="78" t="s">
        <v>7</v>
      </c>
      <c r="L364" s="78" t="s">
        <v>35</v>
      </c>
      <c r="M364" s="79" t="s">
        <v>36</v>
      </c>
      <c r="N364" s="81" t="s">
        <v>37</v>
      </c>
      <c r="O364" s="81" t="s">
        <v>38</v>
      </c>
      <c r="P364" s="81" t="s">
        <v>39</v>
      </c>
      <c r="Q364" s="81" t="s">
        <v>192</v>
      </c>
      <c r="R364" s="81" t="s">
        <v>193</v>
      </c>
      <c r="S364" s="81" t="s">
        <v>194</v>
      </c>
      <c r="T364" s="81" t="s">
        <v>195</v>
      </c>
      <c r="U364" s="81" t="s">
        <v>196</v>
      </c>
      <c r="V364" s="40" t="s">
        <v>338</v>
      </c>
      <c r="W364" s="40" t="s">
        <v>339</v>
      </c>
      <c r="X364" s="40" t="s">
        <v>340</v>
      </c>
      <c r="Y364" s="40" t="s">
        <v>341</v>
      </c>
      <c r="Z364" s="40" t="s">
        <v>342</v>
      </c>
      <c r="AA364" s="40" t="s">
        <v>343</v>
      </c>
      <c r="AB364" s="40" t="s">
        <v>8</v>
      </c>
      <c r="AC364" s="41"/>
      <c r="AD364" s="58">
        <v>2028</v>
      </c>
      <c r="AE364" s="58">
        <v>2029</v>
      </c>
      <c r="AF364" s="58">
        <v>2030</v>
      </c>
      <c r="AG364" s="60" t="s">
        <v>236</v>
      </c>
      <c r="AH364" s="58">
        <v>2028</v>
      </c>
      <c r="AI364" s="58">
        <v>2029</v>
      </c>
      <c r="AJ364" s="58"/>
      <c r="AK364" s="60"/>
      <c r="AL364" s="60"/>
      <c r="AM364" s="60"/>
      <c r="AN364" s="60"/>
      <c r="AO364" s="60"/>
    </row>
    <row r="365" spans="2:41" s="46" customFormat="1" ht="18.75" hidden="1" x14ac:dyDescent="0.3">
      <c r="B365" s="151"/>
      <c r="C365" s="39">
        <v>2</v>
      </c>
      <c r="D365" s="39">
        <v>3</v>
      </c>
      <c r="E365" s="39">
        <v>4</v>
      </c>
      <c r="F365" s="39">
        <v>5</v>
      </c>
      <c r="G365" s="39">
        <v>6</v>
      </c>
      <c r="H365" s="39">
        <v>7</v>
      </c>
      <c r="I365" s="39">
        <v>8</v>
      </c>
      <c r="J365" s="42">
        <v>9</v>
      </c>
      <c r="K365" s="42">
        <v>10</v>
      </c>
      <c r="L365" s="42">
        <v>11</v>
      </c>
      <c r="M365" s="42">
        <v>12</v>
      </c>
      <c r="N365" s="42">
        <v>13</v>
      </c>
      <c r="O365" s="42">
        <v>14</v>
      </c>
      <c r="P365" s="42">
        <v>15</v>
      </c>
      <c r="Q365" s="42">
        <v>15</v>
      </c>
      <c r="R365" s="42">
        <v>15</v>
      </c>
      <c r="S365" s="42">
        <v>15</v>
      </c>
      <c r="T365" s="42">
        <v>15</v>
      </c>
      <c r="U365" s="42">
        <v>15</v>
      </c>
      <c r="V365" s="43">
        <v>16</v>
      </c>
      <c r="W365" s="43">
        <v>17</v>
      </c>
      <c r="X365" s="43">
        <v>18</v>
      </c>
      <c r="Y365" s="43">
        <v>19</v>
      </c>
      <c r="Z365" s="43">
        <v>20</v>
      </c>
      <c r="AA365" s="43">
        <v>21</v>
      </c>
      <c r="AB365" s="43">
        <v>22</v>
      </c>
      <c r="AC365" s="41"/>
      <c r="AD365" s="59"/>
      <c r="AE365" s="59"/>
      <c r="AF365" s="59"/>
      <c r="AG365" s="59"/>
      <c r="AH365" s="59"/>
      <c r="AI365" s="59"/>
      <c r="AJ365" s="59"/>
      <c r="AK365" s="59"/>
      <c r="AL365" s="59"/>
      <c r="AM365" s="59"/>
      <c r="AN365" s="59"/>
      <c r="AO365" s="60"/>
    </row>
    <row r="366" spans="2:41" s="46" customFormat="1" ht="18.75" hidden="1" x14ac:dyDescent="0.3">
      <c r="B366" s="44"/>
      <c r="C366" s="142" t="s">
        <v>49</v>
      </c>
      <c r="D366" s="143"/>
      <c r="E366" s="144"/>
      <c r="F366" s="71">
        <f>F371+F376</f>
        <v>1331058.3</v>
      </c>
      <c r="G366" s="71">
        <f t="shared" ref="G366:L366" si="340">G371+G376</f>
        <v>1526508.5000000002</v>
      </c>
      <c r="H366" s="71">
        <f t="shared" si="340"/>
        <v>2490024.2999999998</v>
      </c>
      <c r="I366" s="71">
        <f t="shared" si="340"/>
        <v>2240192</v>
      </c>
      <c r="J366" s="71">
        <f t="shared" si="340"/>
        <v>2322505.1999999997</v>
      </c>
      <c r="K366" s="71">
        <f t="shared" si="340"/>
        <v>2590617.8000000003</v>
      </c>
      <c r="L366" s="71">
        <f t="shared" si="340"/>
        <v>2698587.1</v>
      </c>
      <c r="M366" s="71">
        <f>M371+M376</f>
        <v>4587368.7000000011</v>
      </c>
      <c r="N366" s="71">
        <f>N371+N376</f>
        <v>4234988.4000000004</v>
      </c>
      <c r="O366" s="71">
        <f>O371+O376</f>
        <v>4852112.3999999994</v>
      </c>
      <c r="P366" s="72">
        <f>P371+P376</f>
        <v>4603100.6749099996</v>
      </c>
      <c r="Q366" s="72">
        <f t="shared" ref="Q366:AA366" si="341">Q371+Q376</f>
        <v>5165886.7</v>
      </c>
      <c r="R366" s="72">
        <f t="shared" si="341"/>
        <v>5398527.7999999998</v>
      </c>
      <c r="S366" s="72">
        <f t="shared" si="341"/>
        <v>5741454.2000000002</v>
      </c>
      <c r="T366" s="72">
        <f t="shared" si="341"/>
        <v>5997206.2000000011</v>
      </c>
      <c r="U366" s="72">
        <f t="shared" si="341"/>
        <v>6232341.0000000009</v>
      </c>
      <c r="V366" s="72">
        <f t="shared" si="341"/>
        <v>5278127.8</v>
      </c>
      <c r="W366" s="72">
        <f t="shared" si="341"/>
        <v>5010107.7000000011</v>
      </c>
      <c r="X366" s="72">
        <f t="shared" si="341"/>
        <v>5244295.4000000004</v>
      </c>
      <c r="Y366" s="72">
        <f t="shared" si="341"/>
        <v>5015970.0000000009</v>
      </c>
      <c r="Z366" s="72">
        <f t="shared" si="341"/>
        <v>5085465.2000000011</v>
      </c>
      <c r="AA366" s="72">
        <f t="shared" si="341"/>
        <v>6650546</v>
      </c>
      <c r="AB366" s="73">
        <f>AB371+AB376</f>
        <v>94296991.374909997</v>
      </c>
      <c r="AC366" s="45"/>
      <c r="AD366" s="74" t="e">
        <f>#REF!+#REF!</f>
        <v>#REF!</v>
      </c>
      <c r="AE366" s="74" t="e">
        <f>AB366-AD366</f>
        <v>#REF!</v>
      </c>
      <c r="AF366" s="59">
        <v>20858833.199999999</v>
      </c>
      <c r="AG366" s="59">
        <v>100633510.65211</v>
      </c>
      <c r="AH366" s="59" t="e">
        <f t="shared" ref="AH366:AH367" si="342">S366-AD366</f>
        <v>#REF!</v>
      </c>
      <c r="AI366" s="59" t="e">
        <f t="shared" ref="AI366:AI367" si="343">T366-AE366</f>
        <v>#REF!</v>
      </c>
      <c r="AJ366" s="59"/>
      <c r="AK366" s="59">
        <f t="shared" ref="AK366:AK367" si="344">AB366-AG366</f>
        <v>-6336519.2771999985</v>
      </c>
      <c r="AL366" s="59"/>
      <c r="AM366" s="59"/>
      <c r="AN366" s="59"/>
      <c r="AO366" s="60"/>
    </row>
    <row r="367" spans="2:41" s="46" customFormat="1" ht="18.75" hidden="1" x14ac:dyDescent="0.3">
      <c r="B367" s="44"/>
      <c r="C367" s="142" t="s">
        <v>50</v>
      </c>
      <c r="D367" s="143"/>
      <c r="E367" s="144"/>
      <c r="F367" s="71">
        <f>F372+F377</f>
        <v>1133379</v>
      </c>
      <c r="G367" s="71">
        <f t="shared" ref="G367" si="345">G372+G377</f>
        <v>1270746.8</v>
      </c>
      <c r="H367" s="71">
        <f>H372+H377</f>
        <v>1444909.6</v>
      </c>
      <c r="I367" s="71">
        <f t="shared" ref="I367:AB367" si="346">I372+I377</f>
        <v>1232454.0999999999</v>
      </c>
      <c r="J367" s="71">
        <f t="shared" si="346"/>
        <v>1224119.5999999999</v>
      </c>
      <c r="K367" s="71">
        <f t="shared" si="346"/>
        <v>1344327.7</v>
      </c>
      <c r="L367" s="71">
        <f t="shared" si="346"/>
        <v>1768120.7999999998</v>
      </c>
      <c r="M367" s="71">
        <f t="shared" si="346"/>
        <v>1948387.3000000005</v>
      </c>
      <c r="N367" s="71">
        <f t="shared" si="346"/>
        <v>2275005.3000000003</v>
      </c>
      <c r="O367" s="71">
        <f t="shared" si="346"/>
        <v>3066775.3000000003</v>
      </c>
      <c r="P367" s="72">
        <f t="shared" si="346"/>
        <v>3754556.0313799996</v>
      </c>
      <c r="Q367" s="72">
        <f t="shared" si="346"/>
        <v>3916036.0000000005</v>
      </c>
      <c r="R367" s="72">
        <f t="shared" si="346"/>
        <v>4005262.5</v>
      </c>
      <c r="S367" s="72">
        <f t="shared" si="346"/>
        <v>4154738.4000000004</v>
      </c>
      <c r="T367" s="72">
        <f t="shared" si="346"/>
        <v>5947014.4000000013</v>
      </c>
      <c r="U367" s="72">
        <f t="shared" si="346"/>
        <v>6205712.0000000009</v>
      </c>
      <c r="V367" s="72">
        <f t="shared" si="346"/>
        <v>5250700.4000000004</v>
      </c>
      <c r="W367" s="72">
        <f t="shared" si="346"/>
        <v>4981850.1000000006</v>
      </c>
      <c r="X367" s="72">
        <f t="shared" si="346"/>
        <v>5215174.2</v>
      </c>
      <c r="Y367" s="72">
        <f t="shared" si="346"/>
        <v>4985950.8000000007</v>
      </c>
      <c r="Z367" s="72">
        <f t="shared" si="346"/>
        <v>5054512.0000000009</v>
      </c>
      <c r="AA367" s="72">
        <f t="shared" si="346"/>
        <v>6618621.5</v>
      </c>
      <c r="AB367" s="73">
        <f t="shared" si="346"/>
        <v>76798353.83138001</v>
      </c>
      <c r="AC367" s="45" t="s">
        <v>226</v>
      </c>
      <c r="AD367" s="59">
        <v>19309795.399999999</v>
      </c>
      <c r="AE367" s="59">
        <v>20018303.579999998</v>
      </c>
      <c r="AF367" s="59">
        <v>20781137.399999999</v>
      </c>
      <c r="AG367" s="59">
        <v>87117173.980000004</v>
      </c>
      <c r="AH367" s="59">
        <f t="shared" si="342"/>
        <v>-15155056.999999998</v>
      </c>
      <c r="AI367" s="59">
        <f t="shared" si="343"/>
        <v>-14071289.179999996</v>
      </c>
      <c r="AJ367" s="59"/>
      <c r="AK367" s="59">
        <f t="shared" si="344"/>
        <v>-10318820.148619995</v>
      </c>
      <c r="AL367" s="59"/>
      <c r="AM367" s="59"/>
      <c r="AN367" s="59"/>
      <c r="AO367" s="60"/>
    </row>
    <row r="368" spans="2:41" s="46" customFormat="1" ht="36.75" hidden="1" customHeight="1" x14ac:dyDescent="0.3">
      <c r="B368" s="44"/>
      <c r="C368" s="142" t="s">
        <v>51</v>
      </c>
      <c r="D368" s="143"/>
      <c r="E368" s="144"/>
      <c r="F368" s="71">
        <f>F378+F373</f>
        <v>146744.29999999999</v>
      </c>
      <c r="G368" s="71">
        <f t="shared" ref="G368:AA368" si="347">G378+G373</f>
        <v>220251.1</v>
      </c>
      <c r="H368" s="71">
        <f t="shared" si="347"/>
        <v>374553.7</v>
      </c>
      <c r="I368" s="71">
        <f t="shared" si="347"/>
        <v>339212.9</v>
      </c>
      <c r="J368" s="71">
        <f t="shared" si="347"/>
        <v>377445.6</v>
      </c>
      <c r="K368" s="71">
        <f t="shared" si="347"/>
        <v>313216.10000000003</v>
      </c>
      <c r="L368" s="71">
        <f t="shared" si="347"/>
        <v>701254.9</v>
      </c>
      <c r="M368" s="71">
        <f t="shared" si="347"/>
        <v>2126769.5</v>
      </c>
      <c r="N368" s="71">
        <f t="shared" si="347"/>
        <v>1685438.7000000002</v>
      </c>
      <c r="O368" s="71">
        <f t="shared" si="347"/>
        <v>1634060.6999999997</v>
      </c>
      <c r="P368" s="72">
        <f t="shared" si="347"/>
        <v>690193.02305000019</v>
      </c>
      <c r="Q368" s="72">
        <f t="shared" si="347"/>
        <v>933016.40399999998</v>
      </c>
      <c r="R368" s="72">
        <f t="shared" si="347"/>
        <v>930633.72500000009</v>
      </c>
      <c r="S368" s="103">
        <f t="shared" si="347"/>
        <v>1053471.382</v>
      </c>
      <c r="T368" s="103">
        <f t="shared" si="347"/>
        <v>0</v>
      </c>
      <c r="U368" s="103">
        <f t="shared" si="347"/>
        <v>0</v>
      </c>
      <c r="V368" s="103">
        <f t="shared" si="347"/>
        <v>0</v>
      </c>
      <c r="W368" s="103">
        <f t="shared" si="347"/>
        <v>0</v>
      </c>
      <c r="X368" s="103">
        <f t="shared" si="347"/>
        <v>0</v>
      </c>
      <c r="Y368" s="103">
        <f t="shared" si="347"/>
        <v>0</v>
      </c>
      <c r="Z368" s="103">
        <f t="shared" si="347"/>
        <v>0</v>
      </c>
      <c r="AA368" s="103">
        <f t="shared" si="347"/>
        <v>0</v>
      </c>
      <c r="AB368" s="73">
        <f>AB378+AB373</f>
        <v>11526262.034050001</v>
      </c>
      <c r="AC368" s="45" t="s">
        <v>225</v>
      </c>
      <c r="AD368" s="59"/>
      <c r="AE368" s="59"/>
      <c r="AF368" s="59"/>
      <c r="AG368" s="59">
        <v>8658128.5721099991</v>
      </c>
      <c r="AH368" s="59"/>
      <c r="AI368" s="59"/>
      <c r="AJ368" s="59"/>
      <c r="AK368" s="59">
        <f>AB368-AG368</f>
        <v>2868133.4619400017</v>
      </c>
      <c r="AL368" s="59"/>
      <c r="AM368" s="59"/>
      <c r="AN368" s="59"/>
      <c r="AO368" s="60"/>
    </row>
    <row r="369" spans="2:41" s="46" customFormat="1" ht="30.75" hidden="1" customHeight="1" x14ac:dyDescent="0.3">
      <c r="B369" s="44"/>
      <c r="C369" s="142" t="s">
        <v>52</v>
      </c>
      <c r="D369" s="143"/>
      <c r="E369" s="144"/>
      <c r="F369" s="71">
        <f>F374+F379</f>
        <v>0</v>
      </c>
      <c r="G369" s="71">
        <f t="shared" ref="G369:V370" si="348">G374+G379</f>
        <v>1400</v>
      </c>
      <c r="H369" s="71">
        <f t="shared" si="348"/>
        <v>638455.5</v>
      </c>
      <c r="I369" s="71">
        <f t="shared" si="348"/>
        <v>637965</v>
      </c>
      <c r="J369" s="71">
        <f t="shared" si="348"/>
        <v>690000</v>
      </c>
      <c r="K369" s="71">
        <f t="shared" si="348"/>
        <v>885600</v>
      </c>
      <c r="L369" s="71">
        <f t="shared" si="348"/>
        <v>29700</v>
      </c>
      <c r="M369" s="71">
        <f t="shared" si="348"/>
        <v>508257.2</v>
      </c>
      <c r="N369" s="71">
        <f t="shared" si="348"/>
        <v>177067</v>
      </c>
      <c r="O369" s="71">
        <f t="shared" si="348"/>
        <v>41564.800000000003</v>
      </c>
      <c r="P369" s="72">
        <f t="shared" si="348"/>
        <v>38253.699999999997</v>
      </c>
      <c r="Q369" s="72">
        <f t="shared" si="348"/>
        <v>224859.296</v>
      </c>
      <c r="R369" s="72">
        <f t="shared" si="348"/>
        <v>367244.375</v>
      </c>
      <c r="S369" s="103">
        <f t="shared" si="348"/>
        <v>471214.81800000003</v>
      </c>
      <c r="T369" s="103">
        <f t="shared" si="348"/>
        <v>0</v>
      </c>
      <c r="U369" s="103">
        <f t="shared" si="348"/>
        <v>0</v>
      </c>
      <c r="V369" s="103">
        <f t="shared" si="348"/>
        <v>0</v>
      </c>
      <c r="W369" s="103">
        <f t="shared" ref="W369:AA369" si="349">W374+W379</f>
        <v>0</v>
      </c>
      <c r="X369" s="103">
        <f t="shared" si="349"/>
        <v>0</v>
      </c>
      <c r="Y369" s="103">
        <f t="shared" si="349"/>
        <v>0</v>
      </c>
      <c r="Z369" s="103">
        <f t="shared" si="349"/>
        <v>0</v>
      </c>
      <c r="AA369" s="103">
        <f t="shared" si="349"/>
        <v>0</v>
      </c>
      <c r="AB369" s="73">
        <f>AB374+AB379</f>
        <v>4711581.6889999993</v>
      </c>
      <c r="AC369" s="45" t="s">
        <v>237</v>
      </c>
      <c r="AD369" s="59"/>
      <c r="AE369" s="59"/>
      <c r="AF369" s="59"/>
      <c r="AG369" s="59">
        <v>3826500.3</v>
      </c>
      <c r="AH369" s="59"/>
      <c r="AI369" s="59"/>
      <c r="AJ369" s="59"/>
      <c r="AK369" s="59">
        <f>AB369-AG369</f>
        <v>885081.3889999995</v>
      </c>
      <c r="AL369" s="59"/>
      <c r="AM369" s="59"/>
      <c r="AN369" s="59"/>
      <c r="AO369" s="60"/>
    </row>
    <row r="370" spans="2:41" s="46" customFormat="1" ht="18.75" hidden="1" x14ac:dyDescent="0.3">
      <c r="B370" s="44"/>
      <c r="C370" s="142" t="s">
        <v>53</v>
      </c>
      <c r="D370" s="143"/>
      <c r="E370" s="144"/>
      <c r="F370" s="71">
        <f>F375+F380</f>
        <v>50935</v>
      </c>
      <c r="G370" s="71">
        <f t="shared" ref="G370:L370" si="350">G375+G380</f>
        <v>34110.6</v>
      </c>
      <c r="H370" s="71">
        <f t="shared" si="350"/>
        <v>32105.5</v>
      </c>
      <c r="I370" s="71">
        <f t="shared" si="350"/>
        <v>30560</v>
      </c>
      <c r="J370" s="71">
        <f t="shared" si="350"/>
        <v>30940</v>
      </c>
      <c r="K370" s="71">
        <f t="shared" si="350"/>
        <v>47474</v>
      </c>
      <c r="L370" s="71">
        <f t="shared" si="350"/>
        <v>199511.4</v>
      </c>
      <c r="M370" s="71">
        <f>M375+M380</f>
        <v>3954.7</v>
      </c>
      <c r="N370" s="71">
        <f>N375+N380</f>
        <v>97477.4</v>
      </c>
      <c r="O370" s="71">
        <f>O375+O380</f>
        <v>109711.6</v>
      </c>
      <c r="P370" s="72">
        <f t="shared" ref="P370:T370" si="351">P375+P380</f>
        <v>120097.92048</v>
      </c>
      <c r="Q370" s="72">
        <f t="shared" si="351"/>
        <v>91975</v>
      </c>
      <c r="R370" s="72">
        <f t="shared" si="351"/>
        <v>95387.200000000012</v>
      </c>
      <c r="S370" s="72">
        <f t="shared" si="351"/>
        <v>62029.599999999999</v>
      </c>
      <c r="T370" s="72">
        <f t="shared" si="351"/>
        <v>50191.799999999996</v>
      </c>
      <c r="U370" s="72">
        <f t="shared" si="348"/>
        <v>26629</v>
      </c>
      <c r="V370" s="96"/>
      <c r="W370" s="96"/>
      <c r="X370" s="96"/>
      <c r="Y370" s="96"/>
      <c r="Z370" s="96"/>
      <c r="AA370" s="96"/>
      <c r="AB370" s="73">
        <f>AB375+AB380</f>
        <v>1260793.8204799998</v>
      </c>
      <c r="AC370" s="45"/>
      <c r="AD370" s="59"/>
      <c r="AE370" s="59"/>
      <c r="AF370" s="59"/>
      <c r="AG370" s="59"/>
      <c r="AH370" s="59"/>
      <c r="AI370" s="59"/>
      <c r="AJ370" s="59"/>
      <c r="AK370" s="59"/>
      <c r="AL370" s="59"/>
      <c r="AM370" s="59"/>
      <c r="AN370" s="59"/>
      <c r="AO370" s="60"/>
    </row>
    <row r="371" spans="2:41" s="46" customFormat="1" ht="18.75" hidden="1" x14ac:dyDescent="0.3">
      <c r="B371" s="44"/>
      <c r="C371" s="142" t="s">
        <v>54</v>
      </c>
      <c r="D371" s="143"/>
      <c r="E371" s="144"/>
      <c r="F371" s="71">
        <f>F372+F373+F374+F375</f>
        <v>196598.6</v>
      </c>
      <c r="G371" s="71">
        <f t="shared" ref="G371:AA371" si="352">G372+G373+G374+G375</f>
        <v>178919.5</v>
      </c>
      <c r="H371" s="71">
        <f t="shared" si="352"/>
        <v>410833</v>
      </c>
      <c r="I371" s="71">
        <f t="shared" si="352"/>
        <v>188787.1</v>
      </c>
      <c r="J371" s="71">
        <f t="shared" si="352"/>
        <v>551412.1</v>
      </c>
      <c r="K371" s="71">
        <f t="shared" si="352"/>
        <v>573169.4</v>
      </c>
      <c r="L371" s="71">
        <f t="shared" si="352"/>
        <v>348333.60000000003</v>
      </c>
      <c r="M371" s="71">
        <f t="shared" si="352"/>
        <v>1901977.4</v>
      </c>
      <c r="N371" s="71">
        <f t="shared" si="352"/>
        <v>1194455.7999999998</v>
      </c>
      <c r="O371" s="71">
        <f t="shared" si="352"/>
        <v>861423.7</v>
      </c>
      <c r="P371" s="72">
        <f t="shared" si="352"/>
        <v>239936.99906</v>
      </c>
      <c r="Q371" s="72">
        <f t="shared" si="352"/>
        <v>206000</v>
      </c>
      <c r="R371" s="72">
        <f t="shared" si="352"/>
        <v>219000</v>
      </c>
      <c r="S371" s="72">
        <f t="shared" si="352"/>
        <v>232000</v>
      </c>
      <c r="T371" s="72">
        <f t="shared" si="352"/>
        <v>1765286.5</v>
      </c>
      <c r="U371" s="72">
        <f t="shared" si="352"/>
        <v>2094564.1</v>
      </c>
      <c r="V371" s="72">
        <f t="shared" si="352"/>
        <v>1158582.7</v>
      </c>
      <c r="W371" s="72">
        <f t="shared" si="352"/>
        <v>889786.5</v>
      </c>
      <c r="X371" s="72">
        <f t="shared" si="352"/>
        <v>1087423.3</v>
      </c>
      <c r="Y371" s="72">
        <f t="shared" si="352"/>
        <v>896734.6</v>
      </c>
      <c r="Z371" s="72">
        <f t="shared" si="352"/>
        <v>963749.5</v>
      </c>
      <c r="AA371" s="72">
        <f t="shared" si="352"/>
        <v>2551793.5</v>
      </c>
      <c r="AB371" s="73">
        <f>SUM(AB372:AB375)</f>
        <v>18710767.89906</v>
      </c>
      <c r="AC371" s="45"/>
      <c r="AD371" s="74"/>
      <c r="AE371" s="59"/>
      <c r="AF371" s="59"/>
      <c r="AG371" s="59"/>
      <c r="AH371" s="59"/>
      <c r="AI371" s="59"/>
      <c r="AJ371" s="59"/>
      <c r="AK371" s="59"/>
      <c r="AL371" s="59"/>
      <c r="AM371" s="59"/>
      <c r="AN371" s="59"/>
      <c r="AO371" s="60"/>
    </row>
    <row r="372" spans="2:41" s="46" customFormat="1" ht="18.75" hidden="1" x14ac:dyDescent="0.3">
      <c r="B372" s="44"/>
      <c r="C372" s="142" t="s">
        <v>50</v>
      </c>
      <c r="D372" s="143"/>
      <c r="E372" s="144"/>
      <c r="F372" s="71">
        <f>F41+F67+F292</f>
        <v>196148.6</v>
      </c>
      <c r="G372" s="71">
        <f t="shared" ref="G372:AA372" si="353">G41+G67+G292</f>
        <v>178469.5</v>
      </c>
      <c r="H372" s="71">
        <f t="shared" si="353"/>
        <v>217804.5</v>
      </c>
      <c r="I372" s="71">
        <f t="shared" si="353"/>
        <v>188787.1</v>
      </c>
      <c r="J372" s="71">
        <f t="shared" si="353"/>
        <v>172642.5</v>
      </c>
      <c r="K372" s="71">
        <f t="shared" si="353"/>
        <v>157681.4</v>
      </c>
      <c r="L372" s="71">
        <f t="shared" si="353"/>
        <v>189141</v>
      </c>
      <c r="M372" s="71">
        <f t="shared" si="353"/>
        <v>231883.8</v>
      </c>
      <c r="N372" s="71">
        <f t="shared" si="353"/>
        <v>210984.7</v>
      </c>
      <c r="O372" s="71">
        <f t="shared" si="353"/>
        <v>120191</v>
      </c>
      <c r="P372" s="72">
        <f t="shared" si="353"/>
        <v>190000</v>
      </c>
      <c r="Q372" s="72">
        <f t="shared" si="353"/>
        <v>206000</v>
      </c>
      <c r="R372" s="72">
        <f t="shared" si="353"/>
        <v>219000</v>
      </c>
      <c r="S372" s="72">
        <f t="shared" si="353"/>
        <v>232000</v>
      </c>
      <c r="T372" s="72">
        <f t="shared" si="353"/>
        <v>1765286.5</v>
      </c>
      <c r="U372" s="72">
        <f t="shared" si="353"/>
        <v>2094564.1</v>
      </c>
      <c r="V372" s="72">
        <f t="shared" si="353"/>
        <v>1158582.7</v>
      </c>
      <c r="W372" s="72">
        <f t="shared" si="353"/>
        <v>889786.5</v>
      </c>
      <c r="X372" s="72">
        <f t="shared" si="353"/>
        <v>1087423.3</v>
      </c>
      <c r="Y372" s="72">
        <f t="shared" si="353"/>
        <v>896734.6</v>
      </c>
      <c r="Z372" s="72">
        <f t="shared" si="353"/>
        <v>963749.5</v>
      </c>
      <c r="AA372" s="72">
        <f t="shared" si="353"/>
        <v>2551793.5</v>
      </c>
      <c r="AB372" s="73">
        <f>SUM(F372:AA372)</f>
        <v>14118654.799999999</v>
      </c>
      <c r="AC372" s="45"/>
      <c r="AD372" s="59"/>
      <c r="AE372" s="59"/>
      <c r="AF372" s="59"/>
      <c r="AG372" s="59"/>
      <c r="AH372" s="59"/>
      <c r="AI372" s="59"/>
      <c r="AJ372" s="59"/>
      <c r="AK372" s="59"/>
      <c r="AL372" s="59"/>
      <c r="AM372" s="59"/>
      <c r="AN372" s="59"/>
      <c r="AO372" s="60"/>
    </row>
    <row r="373" spans="2:41" s="46" customFormat="1" ht="18.75" hidden="1" x14ac:dyDescent="0.3">
      <c r="B373" s="44"/>
      <c r="C373" s="142" t="s">
        <v>55</v>
      </c>
      <c r="D373" s="143"/>
      <c r="E373" s="144"/>
      <c r="F373" s="102">
        <f>F40+F66+F291</f>
        <v>0</v>
      </c>
      <c r="G373" s="102">
        <f t="shared" ref="G373:AA373" si="354">G40+G66+G291</f>
        <v>0</v>
      </c>
      <c r="H373" s="102">
        <f t="shared" si="354"/>
        <v>192573</v>
      </c>
      <c r="I373" s="102">
        <f t="shared" si="354"/>
        <v>0</v>
      </c>
      <c r="J373" s="102">
        <f t="shared" si="354"/>
        <v>0</v>
      </c>
      <c r="K373" s="102">
        <f t="shared" si="354"/>
        <v>16679.7</v>
      </c>
      <c r="L373" s="102">
        <f t="shared" si="354"/>
        <v>129081.2</v>
      </c>
      <c r="M373" s="102">
        <f t="shared" si="354"/>
        <v>1211381.7</v>
      </c>
      <c r="N373" s="102">
        <f t="shared" si="354"/>
        <v>879382.3</v>
      </c>
      <c r="O373" s="102">
        <f t="shared" si="354"/>
        <v>741232.7</v>
      </c>
      <c r="P373" s="72">
        <f t="shared" si="354"/>
        <v>49936.999060000002</v>
      </c>
      <c r="Q373" s="103">
        <f t="shared" si="354"/>
        <v>0</v>
      </c>
      <c r="R373" s="103">
        <f t="shared" si="354"/>
        <v>0</v>
      </c>
      <c r="S373" s="103">
        <f t="shared" si="354"/>
        <v>0</v>
      </c>
      <c r="T373" s="103">
        <f t="shared" si="354"/>
        <v>0</v>
      </c>
      <c r="U373" s="103">
        <f t="shared" si="354"/>
        <v>0</v>
      </c>
      <c r="V373" s="103">
        <f t="shared" si="354"/>
        <v>0</v>
      </c>
      <c r="W373" s="103">
        <f t="shared" si="354"/>
        <v>0</v>
      </c>
      <c r="X373" s="103">
        <f t="shared" si="354"/>
        <v>0</v>
      </c>
      <c r="Y373" s="103">
        <f t="shared" si="354"/>
        <v>0</v>
      </c>
      <c r="Z373" s="103">
        <f t="shared" si="354"/>
        <v>0</v>
      </c>
      <c r="AA373" s="103">
        <f t="shared" si="354"/>
        <v>0</v>
      </c>
      <c r="AB373" s="73">
        <f t="shared" ref="AB373:AB374" si="355">SUM(F373:AA373)</f>
        <v>3220267.5990600004</v>
      </c>
      <c r="AC373" s="45"/>
      <c r="AD373" s="59"/>
      <c r="AE373" s="59"/>
      <c r="AF373" s="59"/>
      <c r="AG373" s="59"/>
      <c r="AH373" s="59"/>
      <c r="AI373" s="59"/>
      <c r="AJ373" s="59"/>
      <c r="AK373" s="59"/>
      <c r="AL373" s="59"/>
      <c r="AM373" s="59"/>
      <c r="AN373" s="59"/>
      <c r="AO373" s="60"/>
    </row>
    <row r="374" spans="2:41" s="46" customFormat="1" ht="18.75" hidden="1" x14ac:dyDescent="0.3">
      <c r="B374" s="44"/>
      <c r="C374" s="142" t="s">
        <v>56</v>
      </c>
      <c r="D374" s="143"/>
      <c r="E374" s="144"/>
      <c r="F374" s="102">
        <f>F39+F65+F290</f>
        <v>0</v>
      </c>
      <c r="G374" s="102">
        <f t="shared" ref="G374:AA374" si="356">G39+G65+G290</f>
        <v>0</v>
      </c>
      <c r="H374" s="102">
        <f t="shared" si="356"/>
        <v>0</v>
      </c>
      <c r="I374" s="102">
        <f t="shared" si="356"/>
        <v>0</v>
      </c>
      <c r="J374" s="102">
        <f t="shared" si="356"/>
        <v>378429.6</v>
      </c>
      <c r="K374" s="102">
        <f t="shared" si="356"/>
        <v>398434.3</v>
      </c>
      <c r="L374" s="102">
        <f t="shared" si="356"/>
        <v>29700</v>
      </c>
      <c r="M374" s="102">
        <f t="shared" si="356"/>
        <v>458257.2</v>
      </c>
      <c r="N374" s="102">
        <f t="shared" si="356"/>
        <v>103611.4</v>
      </c>
      <c r="O374" s="102">
        <f t="shared" si="356"/>
        <v>0</v>
      </c>
      <c r="P374" s="103">
        <f t="shared" si="356"/>
        <v>0</v>
      </c>
      <c r="Q374" s="103">
        <f t="shared" si="356"/>
        <v>0</v>
      </c>
      <c r="R374" s="103">
        <f t="shared" si="356"/>
        <v>0</v>
      </c>
      <c r="S374" s="103">
        <f t="shared" si="356"/>
        <v>0</v>
      </c>
      <c r="T374" s="103">
        <f t="shared" si="356"/>
        <v>0</v>
      </c>
      <c r="U374" s="103">
        <f t="shared" si="356"/>
        <v>0</v>
      </c>
      <c r="V374" s="103">
        <f t="shared" si="356"/>
        <v>0</v>
      </c>
      <c r="W374" s="103">
        <f t="shared" si="356"/>
        <v>0</v>
      </c>
      <c r="X374" s="103">
        <f t="shared" si="356"/>
        <v>0</v>
      </c>
      <c r="Y374" s="103">
        <f t="shared" si="356"/>
        <v>0</v>
      </c>
      <c r="Z374" s="103">
        <f t="shared" si="356"/>
        <v>0</v>
      </c>
      <c r="AA374" s="103">
        <f t="shared" si="356"/>
        <v>0</v>
      </c>
      <c r="AB374" s="73">
        <f t="shared" si="355"/>
        <v>1368432.4999999998</v>
      </c>
      <c r="AC374" s="45"/>
      <c r="AD374" s="59"/>
      <c r="AE374" s="59"/>
      <c r="AF374" s="59"/>
      <c r="AG374" s="59"/>
      <c r="AH374" s="59"/>
      <c r="AI374" s="59"/>
      <c r="AJ374" s="59"/>
      <c r="AK374" s="59"/>
      <c r="AL374" s="59"/>
      <c r="AM374" s="59"/>
      <c r="AN374" s="59"/>
      <c r="AO374" s="60"/>
    </row>
    <row r="375" spans="2:41" s="46" customFormat="1" ht="18.75" hidden="1" x14ac:dyDescent="0.3">
      <c r="B375" s="44"/>
      <c r="C375" s="142" t="s">
        <v>53</v>
      </c>
      <c r="D375" s="143"/>
      <c r="E375" s="144"/>
      <c r="F375" s="102">
        <f>F42+F68+F293</f>
        <v>450</v>
      </c>
      <c r="G375" s="102">
        <f t="shared" ref="G375:AA375" si="357">G42+G68+G293</f>
        <v>450</v>
      </c>
      <c r="H375" s="102">
        <f t="shared" si="357"/>
        <v>455.5</v>
      </c>
      <c r="I375" s="102">
        <f t="shared" si="357"/>
        <v>0</v>
      </c>
      <c r="J375" s="102">
        <f t="shared" si="357"/>
        <v>340</v>
      </c>
      <c r="K375" s="102">
        <f t="shared" si="357"/>
        <v>374</v>
      </c>
      <c r="L375" s="102">
        <f t="shared" si="357"/>
        <v>411.4</v>
      </c>
      <c r="M375" s="102">
        <f t="shared" si="357"/>
        <v>454.7</v>
      </c>
      <c r="N375" s="102">
        <f t="shared" si="357"/>
        <v>477.4</v>
      </c>
      <c r="O375" s="102">
        <f t="shared" si="357"/>
        <v>0</v>
      </c>
      <c r="P375" s="103">
        <f t="shared" si="357"/>
        <v>0</v>
      </c>
      <c r="Q375" s="103">
        <f t="shared" si="357"/>
        <v>0</v>
      </c>
      <c r="R375" s="103">
        <f t="shared" si="357"/>
        <v>0</v>
      </c>
      <c r="S375" s="103">
        <f t="shared" si="357"/>
        <v>0</v>
      </c>
      <c r="T375" s="103">
        <f t="shared" si="357"/>
        <v>0</v>
      </c>
      <c r="U375" s="103">
        <f t="shared" si="357"/>
        <v>0</v>
      </c>
      <c r="V375" s="103">
        <f t="shared" si="357"/>
        <v>0</v>
      </c>
      <c r="W375" s="103">
        <f t="shared" si="357"/>
        <v>0</v>
      </c>
      <c r="X375" s="103">
        <f t="shared" si="357"/>
        <v>0</v>
      </c>
      <c r="Y375" s="103">
        <f t="shared" si="357"/>
        <v>0</v>
      </c>
      <c r="Z375" s="103">
        <f t="shared" si="357"/>
        <v>0</v>
      </c>
      <c r="AA375" s="103">
        <f t="shared" si="357"/>
        <v>0</v>
      </c>
      <c r="AB375" s="73">
        <f>SUM(F375:AA375)</f>
        <v>3413</v>
      </c>
      <c r="AC375" s="45"/>
      <c r="AD375" s="59"/>
      <c r="AE375" s="59"/>
      <c r="AF375" s="59"/>
      <c r="AG375" s="59"/>
      <c r="AH375" s="59"/>
      <c r="AI375" s="59"/>
      <c r="AJ375" s="59"/>
      <c r="AK375" s="59"/>
      <c r="AL375" s="59"/>
      <c r="AM375" s="59"/>
      <c r="AN375" s="59"/>
      <c r="AO375" s="60"/>
    </row>
    <row r="376" spans="2:41" s="46" customFormat="1" ht="18.75" hidden="1" x14ac:dyDescent="0.3">
      <c r="B376" s="44"/>
      <c r="C376" s="142" t="s">
        <v>57</v>
      </c>
      <c r="D376" s="143"/>
      <c r="E376" s="144"/>
      <c r="F376" s="71">
        <f>F377+F378+F379+F380</f>
        <v>1134459.7</v>
      </c>
      <c r="G376" s="71">
        <f t="shared" ref="G376:AA376" si="358">G377+G378+G379+G380</f>
        <v>1347589.0000000002</v>
      </c>
      <c r="H376" s="71">
        <f t="shared" si="358"/>
        <v>2079191.3</v>
      </c>
      <c r="I376" s="71">
        <f t="shared" si="358"/>
        <v>2051404.9</v>
      </c>
      <c r="J376" s="71">
        <f t="shared" si="358"/>
        <v>1771093.0999999996</v>
      </c>
      <c r="K376" s="71">
        <f t="shared" si="358"/>
        <v>2017448.4000000001</v>
      </c>
      <c r="L376" s="71">
        <f t="shared" si="358"/>
        <v>2350253.5</v>
      </c>
      <c r="M376" s="71">
        <f t="shared" si="358"/>
        <v>2685391.3000000007</v>
      </c>
      <c r="N376" s="71">
        <f t="shared" si="358"/>
        <v>3040532.6000000006</v>
      </c>
      <c r="O376" s="71">
        <f t="shared" si="358"/>
        <v>3990688.6999999997</v>
      </c>
      <c r="P376" s="72">
        <f t="shared" si="358"/>
        <v>4363163.6758499993</v>
      </c>
      <c r="Q376" s="72">
        <f t="shared" si="358"/>
        <v>4959886.7</v>
      </c>
      <c r="R376" s="72">
        <f t="shared" si="358"/>
        <v>5179527.8</v>
      </c>
      <c r="S376" s="72">
        <f t="shared" si="358"/>
        <v>5509454.2000000002</v>
      </c>
      <c r="T376" s="72">
        <f t="shared" si="358"/>
        <v>4231919.7000000011</v>
      </c>
      <c r="U376" s="72">
        <f t="shared" si="358"/>
        <v>4137776.9000000008</v>
      </c>
      <c r="V376" s="72">
        <f t="shared" si="358"/>
        <v>4119545.1</v>
      </c>
      <c r="W376" s="72">
        <f t="shared" si="358"/>
        <v>4120321.2000000007</v>
      </c>
      <c r="X376" s="72">
        <f t="shared" si="358"/>
        <v>4156872.1000000006</v>
      </c>
      <c r="Y376" s="72">
        <f t="shared" si="358"/>
        <v>4119235.4000000008</v>
      </c>
      <c r="Z376" s="72">
        <f t="shared" si="358"/>
        <v>4121715.7000000011</v>
      </c>
      <c r="AA376" s="72">
        <f t="shared" si="358"/>
        <v>4098752.5</v>
      </c>
      <c r="AB376" s="73">
        <f>SUM(AB377:AB380)</f>
        <v>75586223.475850001</v>
      </c>
      <c r="AC376" s="45"/>
      <c r="AD376" s="59"/>
      <c r="AE376" s="59"/>
      <c r="AF376" s="59"/>
      <c r="AG376" s="59"/>
      <c r="AH376" s="59"/>
      <c r="AI376" s="59"/>
      <c r="AJ376" s="59"/>
      <c r="AK376" s="59"/>
      <c r="AL376" s="59"/>
      <c r="AM376" s="59"/>
      <c r="AN376" s="59"/>
      <c r="AO376" s="60"/>
    </row>
    <row r="377" spans="2:41" s="46" customFormat="1" ht="18.75" hidden="1" x14ac:dyDescent="0.3">
      <c r="B377" s="44"/>
      <c r="C377" s="142" t="s">
        <v>58</v>
      </c>
      <c r="D377" s="143"/>
      <c r="E377" s="144"/>
      <c r="F377" s="71">
        <f>F352-F372</f>
        <v>937230.4</v>
      </c>
      <c r="G377" s="71">
        <f t="shared" ref="G377:AA377" si="359">G352-G372</f>
        <v>1092277.3</v>
      </c>
      <c r="H377" s="71">
        <f t="shared" si="359"/>
        <v>1227105.1000000001</v>
      </c>
      <c r="I377" s="71">
        <f t="shared" si="359"/>
        <v>1043666.9999999999</v>
      </c>
      <c r="J377" s="71">
        <f t="shared" si="359"/>
        <v>1051477.0999999999</v>
      </c>
      <c r="K377" s="71">
        <f t="shared" si="359"/>
        <v>1186646.3</v>
      </c>
      <c r="L377" s="71">
        <f t="shared" si="359"/>
        <v>1578979.7999999998</v>
      </c>
      <c r="M377" s="71">
        <f t="shared" si="359"/>
        <v>1716503.5000000005</v>
      </c>
      <c r="N377" s="71">
        <f t="shared" si="359"/>
        <v>2064020.6000000003</v>
      </c>
      <c r="O377" s="71">
        <f t="shared" si="359"/>
        <v>2946584.3000000003</v>
      </c>
      <c r="P377" s="72">
        <f t="shared" si="359"/>
        <v>3564556.0313799996</v>
      </c>
      <c r="Q377" s="72">
        <f t="shared" si="359"/>
        <v>3710036.0000000005</v>
      </c>
      <c r="R377" s="72">
        <f t="shared" si="359"/>
        <v>3786262.5</v>
      </c>
      <c r="S377" s="72">
        <f t="shared" si="359"/>
        <v>3922738.4000000004</v>
      </c>
      <c r="T377" s="72">
        <f t="shared" si="359"/>
        <v>4181727.9000000013</v>
      </c>
      <c r="U377" s="72">
        <f t="shared" si="359"/>
        <v>4111147.9000000008</v>
      </c>
      <c r="V377" s="72">
        <f t="shared" si="359"/>
        <v>4092117.7</v>
      </c>
      <c r="W377" s="72">
        <f t="shared" si="359"/>
        <v>4092063.6000000006</v>
      </c>
      <c r="X377" s="72">
        <f t="shared" si="359"/>
        <v>4127750.9000000004</v>
      </c>
      <c r="Y377" s="72">
        <f t="shared" si="359"/>
        <v>4089216.2000000007</v>
      </c>
      <c r="Z377" s="72">
        <f t="shared" si="359"/>
        <v>4090762.5000000009</v>
      </c>
      <c r="AA377" s="72">
        <f t="shared" si="359"/>
        <v>4066828</v>
      </c>
      <c r="AB377" s="73">
        <f t="shared" ref="AB377:AB379" si="360">SUM(F377:AA377)</f>
        <v>62679699.031380005</v>
      </c>
      <c r="AC377" s="45"/>
      <c r="AD377" s="59"/>
      <c r="AE377" s="59"/>
      <c r="AF377" s="59"/>
      <c r="AG377" s="59"/>
      <c r="AH377" s="59"/>
      <c r="AI377" s="59"/>
      <c r="AJ377" s="59"/>
      <c r="AK377" s="59"/>
      <c r="AL377" s="59"/>
      <c r="AM377" s="59"/>
      <c r="AN377" s="59"/>
      <c r="AO377" s="60"/>
    </row>
    <row r="378" spans="2:41" s="46" customFormat="1" ht="37.5" hidden="1" customHeight="1" x14ac:dyDescent="0.3">
      <c r="B378" s="44"/>
      <c r="C378" s="142" t="s">
        <v>51</v>
      </c>
      <c r="D378" s="143"/>
      <c r="E378" s="144"/>
      <c r="F378" s="102">
        <f>F351-F373</f>
        <v>146744.29999999999</v>
      </c>
      <c r="G378" s="102">
        <f t="shared" ref="G378:AA378" si="361">G351-G373</f>
        <v>220251.1</v>
      </c>
      <c r="H378" s="102">
        <f t="shared" si="361"/>
        <v>181980.7</v>
      </c>
      <c r="I378" s="102">
        <f t="shared" si="361"/>
        <v>339212.9</v>
      </c>
      <c r="J378" s="102">
        <f t="shared" si="361"/>
        <v>377445.6</v>
      </c>
      <c r="K378" s="102">
        <f t="shared" si="361"/>
        <v>296536.40000000002</v>
      </c>
      <c r="L378" s="102">
        <f t="shared" si="361"/>
        <v>572173.70000000007</v>
      </c>
      <c r="M378" s="102">
        <f t="shared" si="361"/>
        <v>915387.8</v>
      </c>
      <c r="N378" s="102">
        <f t="shared" si="361"/>
        <v>806056.40000000014</v>
      </c>
      <c r="O378" s="102">
        <f t="shared" si="361"/>
        <v>892827.99999999977</v>
      </c>
      <c r="P378" s="72">
        <f t="shared" si="361"/>
        <v>640256.02399000013</v>
      </c>
      <c r="Q378" s="72">
        <f t="shared" si="361"/>
        <v>933016.40399999998</v>
      </c>
      <c r="R378" s="72">
        <f t="shared" si="361"/>
        <v>930633.72500000009</v>
      </c>
      <c r="S378" s="72">
        <f t="shared" si="361"/>
        <v>1053471.382</v>
      </c>
      <c r="T378" s="103">
        <f t="shared" si="361"/>
        <v>0</v>
      </c>
      <c r="U378" s="103">
        <f t="shared" si="361"/>
        <v>0</v>
      </c>
      <c r="V378" s="103">
        <f t="shared" si="361"/>
        <v>0</v>
      </c>
      <c r="W378" s="103">
        <f t="shared" si="361"/>
        <v>0</v>
      </c>
      <c r="X378" s="103">
        <f t="shared" si="361"/>
        <v>0</v>
      </c>
      <c r="Y378" s="103">
        <f t="shared" si="361"/>
        <v>0</v>
      </c>
      <c r="Z378" s="103">
        <f t="shared" si="361"/>
        <v>0</v>
      </c>
      <c r="AA378" s="103">
        <f t="shared" si="361"/>
        <v>0</v>
      </c>
      <c r="AB378" s="73">
        <f t="shared" si="360"/>
        <v>8305994.4349900009</v>
      </c>
      <c r="AC378" s="45"/>
      <c r="AD378" s="59"/>
      <c r="AE378" s="59"/>
      <c r="AF378" s="59"/>
      <c r="AG378" s="59"/>
      <c r="AH378" s="59"/>
      <c r="AI378" s="59"/>
      <c r="AJ378" s="59"/>
      <c r="AK378" s="59"/>
      <c r="AL378" s="59"/>
      <c r="AM378" s="59"/>
      <c r="AN378" s="59"/>
      <c r="AO378" s="60"/>
    </row>
    <row r="379" spans="2:41" s="46" customFormat="1" ht="37.5" hidden="1" customHeight="1" x14ac:dyDescent="0.3">
      <c r="B379" s="44"/>
      <c r="C379" s="142" t="s">
        <v>52</v>
      </c>
      <c r="D379" s="143"/>
      <c r="E379" s="144"/>
      <c r="F379" s="102">
        <f>F350-F374</f>
        <v>0</v>
      </c>
      <c r="G379" s="102">
        <f t="shared" ref="G379:AA379" si="362">G350-G374</f>
        <v>1400</v>
      </c>
      <c r="H379" s="102">
        <f t="shared" si="362"/>
        <v>638455.5</v>
      </c>
      <c r="I379" s="102">
        <f t="shared" si="362"/>
        <v>637965</v>
      </c>
      <c r="J379" s="102">
        <f t="shared" si="362"/>
        <v>311570.40000000002</v>
      </c>
      <c r="K379" s="102">
        <f t="shared" si="362"/>
        <v>487165.7</v>
      </c>
      <c r="L379" s="102">
        <f t="shared" si="362"/>
        <v>0</v>
      </c>
      <c r="M379" s="102">
        <f t="shared" si="362"/>
        <v>50000</v>
      </c>
      <c r="N379" s="102">
        <f t="shared" si="362"/>
        <v>73455.600000000006</v>
      </c>
      <c r="O379" s="102">
        <f t="shared" si="362"/>
        <v>41564.800000000003</v>
      </c>
      <c r="P379" s="72">
        <f t="shared" si="362"/>
        <v>38253.699999999997</v>
      </c>
      <c r="Q379" s="72">
        <f>Q350-Q374</f>
        <v>224859.296</v>
      </c>
      <c r="R379" s="72">
        <f t="shared" si="362"/>
        <v>367244.375</v>
      </c>
      <c r="S379" s="72">
        <f t="shared" si="362"/>
        <v>471214.81800000003</v>
      </c>
      <c r="T379" s="103">
        <f t="shared" si="362"/>
        <v>0</v>
      </c>
      <c r="U379" s="103">
        <f t="shared" si="362"/>
        <v>0</v>
      </c>
      <c r="V379" s="103">
        <f t="shared" si="362"/>
        <v>0</v>
      </c>
      <c r="W379" s="103">
        <f t="shared" si="362"/>
        <v>0</v>
      </c>
      <c r="X379" s="103">
        <f t="shared" si="362"/>
        <v>0</v>
      </c>
      <c r="Y379" s="103">
        <f t="shared" si="362"/>
        <v>0</v>
      </c>
      <c r="Z379" s="103">
        <f t="shared" si="362"/>
        <v>0</v>
      </c>
      <c r="AA379" s="103">
        <f t="shared" si="362"/>
        <v>0</v>
      </c>
      <c r="AB379" s="73">
        <f t="shared" si="360"/>
        <v>3343149.1889999998</v>
      </c>
      <c r="AC379" s="45"/>
      <c r="AD379" s="59"/>
      <c r="AE379" s="59"/>
      <c r="AF379" s="59"/>
      <c r="AG379" s="59"/>
      <c r="AH379" s="59"/>
      <c r="AI379" s="59"/>
      <c r="AJ379" s="59"/>
      <c r="AK379" s="59"/>
      <c r="AL379" s="59"/>
      <c r="AM379" s="59"/>
      <c r="AN379" s="59"/>
      <c r="AO379" s="60"/>
    </row>
    <row r="380" spans="2:41" s="46" customFormat="1" ht="18.75" hidden="1" x14ac:dyDescent="0.3">
      <c r="B380" s="44"/>
      <c r="C380" s="142" t="s">
        <v>53</v>
      </c>
      <c r="D380" s="143"/>
      <c r="E380" s="144"/>
      <c r="F380" s="102">
        <f>F353-F375</f>
        <v>50485</v>
      </c>
      <c r="G380" s="102">
        <f t="shared" ref="G380:AA380" si="363">G353-G375</f>
        <v>33660.6</v>
      </c>
      <c r="H380" s="102">
        <f t="shared" si="363"/>
        <v>31650</v>
      </c>
      <c r="I380" s="102">
        <f t="shared" si="363"/>
        <v>30560</v>
      </c>
      <c r="J380" s="102">
        <f t="shared" si="363"/>
        <v>30600</v>
      </c>
      <c r="K380" s="102">
        <f t="shared" si="363"/>
        <v>47100</v>
      </c>
      <c r="L380" s="102">
        <f t="shared" si="363"/>
        <v>199100</v>
      </c>
      <c r="M380" s="102">
        <f t="shared" si="363"/>
        <v>3500</v>
      </c>
      <c r="N380" s="102">
        <f t="shared" si="363"/>
        <v>97000</v>
      </c>
      <c r="O380" s="102">
        <f t="shared" si="363"/>
        <v>109711.6</v>
      </c>
      <c r="P380" s="72">
        <f t="shared" si="363"/>
        <v>120097.92048</v>
      </c>
      <c r="Q380" s="72">
        <f t="shared" si="363"/>
        <v>91975</v>
      </c>
      <c r="R380" s="72">
        <f t="shared" si="363"/>
        <v>95387.200000000012</v>
      </c>
      <c r="S380" s="72">
        <f t="shared" si="363"/>
        <v>62029.599999999999</v>
      </c>
      <c r="T380" s="72">
        <f t="shared" si="363"/>
        <v>50191.799999999996</v>
      </c>
      <c r="U380" s="72">
        <f t="shared" si="363"/>
        <v>26629</v>
      </c>
      <c r="V380" s="72">
        <f t="shared" si="363"/>
        <v>27427.4</v>
      </c>
      <c r="W380" s="72">
        <f t="shared" si="363"/>
        <v>28257.599999999999</v>
      </c>
      <c r="X380" s="72">
        <f t="shared" si="363"/>
        <v>29121.199999999997</v>
      </c>
      <c r="Y380" s="72">
        <f t="shared" si="363"/>
        <v>30019.199999999997</v>
      </c>
      <c r="Z380" s="72">
        <f t="shared" si="363"/>
        <v>30953.199999999997</v>
      </c>
      <c r="AA380" s="72">
        <f t="shared" si="363"/>
        <v>31924.5</v>
      </c>
      <c r="AB380" s="73">
        <f>SUM(F380:AA380)</f>
        <v>1257380.8204799998</v>
      </c>
      <c r="AC380" s="45"/>
      <c r="AD380" s="60"/>
      <c r="AE380" s="60"/>
      <c r="AF380" s="60"/>
      <c r="AG380" s="60"/>
      <c r="AH380" s="60"/>
      <c r="AI380" s="60"/>
      <c r="AJ380" s="60"/>
      <c r="AK380" s="60"/>
      <c r="AL380" s="60"/>
      <c r="AM380" s="60"/>
      <c r="AN380" s="60"/>
      <c r="AO380" s="60"/>
    </row>
    <row r="381" spans="2:41" s="46" customFormat="1" ht="16.5" x14ac:dyDescent="0.25">
      <c r="B381" s="47"/>
      <c r="C381" s="48"/>
      <c r="D381" s="48"/>
      <c r="E381" s="48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69"/>
      <c r="Q381" s="69"/>
      <c r="R381" s="69"/>
      <c r="S381" s="49"/>
      <c r="T381" s="49"/>
      <c r="U381" s="49"/>
      <c r="V381" s="49"/>
      <c r="W381" s="49"/>
      <c r="X381" s="49"/>
      <c r="Y381" s="49"/>
      <c r="Z381" s="49"/>
      <c r="AA381" s="49"/>
      <c r="AB381" s="50"/>
      <c r="AC381" s="51"/>
      <c r="AD381" s="61"/>
      <c r="AE381" s="61"/>
      <c r="AF381" s="61"/>
      <c r="AG381" s="61"/>
      <c r="AH381" s="61"/>
      <c r="AI381" s="61"/>
      <c r="AJ381" s="61"/>
      <c r="AK381" s="61"/>
      <c r="AL381" s="61"/>
      <c r="AM381" s="61"/>
      <c r="AN381" s="61"/>
      <c r="AO381" s="61"/>
    </row>
    <row r="382" spans="2:41" s="46" customFormat="1" x14ac:dyDescent="0.25">
      <c r="B382" s="30"/>
      <c r="C382" s="30"/>
      <c r="D382" s="30"/>
      <c r="E382" s="30" t="s">
        <v>238</v>
      </c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1">
        <v>3553413</v>
      </c>
      <c r="Q382" s="31">
        <v>3454649.3</v>
      </c>
      <c r="R382" s="31">
        <v>3631263.3</v>
      </c>
      <c r="S382" s="30"/>
      <c r="T382" s="30"/>
      <c r="U382" s="30"/>
      <c r="V382" s="30"/>
      <c r="W382" s="30"/>
      <c r="X382" s="30"/>
      <c r="Y382" s="30"/>
      <c r="Z382" s="30"/>
      <c r="AA382" s="30"/>
      <c r="AB382" s="30"/>
      <c r="AC382" s="30"/>
      <c r="AD382" s="61"/>
      <c r="AE382" s="61"/>
      <c r="AF382" s="61"/>
      <c r="AG382" s="61"/>
      <c r="AH382" s="61"/>
      <c r="AI382" s="61"/>
      <c r="AJ382" s="61"/>
      <c r="AK382" s="61"/>
      <c r="AL382" s="61"/>
      <c r="AM382" s="61"/>
      <c r="AN382" s="61"/>
      <c r="AO382" s="61"/>
    </row>
    <row r="383" spans="2:41" s="46" customFormat="1" x14ac:dyDescent="0.25"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27"/>
      <c r="Q383" s="30"/>
      <c r="R383" s="30"/>
      <c r="S383" s="30"/>
      <c r="T383" s="30"/>
      <c r="U383" s="30"/>
      <c r="V383" s="30"/>
      <c r="W383" s="30"/>
      <c r="X383" s="30"/>
      <c r="Y383" s="30"/>
      <c r="Z383" s="30"/>
      <c r="AA383" s="30"/>
      <c r="AB383" s="30"/>
      <c r="AC383" s="30"/>
      <c r="AD383" s="61"/>
      <c r="AE383" s="61"/>
      <c r="AF383" s="61"/>
      <c r="AG383" s="61"/>
      <c r="AH383" s="61"/>
      <c r="AI383" s="61"/>
      <c r="AJ383" s="61"/>
      <c r="AK383" s="61"/>
      <c r="AL383" s="61"/>
      <c r="AM383" s="61"/>
      <c r="AN383" s="61"/>
      <c r="AO383" s="61"/>
    </row>
    <row r="384" spans="2:41" s="46" customFormat="1" x14ac:dyDescent="0.25"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  <c r="AA384" s="27"/>
      <c r="AB384" s="27"/>
      <c r="AC384" s="30"/>
      <c r="AD384" s="61"/>
      <c r="AE384" s="61"/>
      <c r="AF384" s="61"/>
      <c r="AG384" s="61"/>
      <c r="AH384" s="61"/>
      <c r="AI384" s="61"/>
      <c r="AJ384" s="61"/>
      <c r="AK384" s="61"/>
      <c r="AL384" s="61"/>
      <c r="AM384" s="61"/>
      <c r="AN384" s="61"/>
      <c r="AO384" s="61"/>
    </row>
    <row r="385" spans="2:41" s="46" customFormat="1" x14ac:dyDescent="0.25">
      <c r="B385" s="30"/>
      <c r="C385" s="30" t="s">
        <v>239</v>
      </c>
      <c r="D385" s="30"/>
      <c r="E385" s="30"/>
      <c r="F385" s="57"/>
      <c r="G385" s="30"/>
      <c r="H385" s="30"/>
      <c r="I385" s="30"/>
      <c r="J385" s="30"/>
      <c r="K385" s="30"/>
      <c r="L385" s="30"/>
      <c r="M385" s="30"/>
      <c r="N385" s="30"/>
      <c r="O385" s="30"/>
      <c r="P385" s="88">
        <f>P97+P102+P107+P112+P117</f>
        <v>12002.32821</v>
      </c>
      <c r="Q385" s="88">
        <f>Q97+Q102+Q107+Q112+Q117</f>
        <v>15938.7</v>
      </c>
      <c r="R385" s="88">
        <f t="shared" ref="R385:S385" si="364">R97+R102+R107+R112+R117</f>
        <v>19148.2</v>
      </c>
      <c r="S385" s="88">
        <f t="shared" si="364"/>
        <v>20085.7</v>
      </c>
      <c r="T385" s="56"/>
      <c r="U385" s="56"/>
      <c r="V385" s="56"/>
      <c r="W385" s="56"/>
      <c r="X385" s="56"/>
      <c r="Y385" s="56"/>
      <c r="Z385" s="56"/>
      <c r="AA385" s="56"/>
      <c r="AB385" s="30"/>
      <c r="AC385" s="30"/>
      <c r="AD385" s="61"/>
      <c r="AE385" s="61"/>
      <c r="AF385" s="61"/>
      <c r="AG385" s="61"/>
      <c r="AH385" s="61"/>
      <c r="AI385" s="61"/>
      <c r="AJ385" s="61"/>
      <c r="AK385" s="61"/>
      <c r="AL385" s="61"/>
      <c r="AM385" s="61"/>
      <c r="AN385" s="61"/>
      <c r="AO385" s="61"/>
    </row>
    <row r="386" spans="2:41" s="46" customFormat="1" x14ac:dyDescent="0.25">
      <c r="B386" s="30"/>
      <c r="C386" s="30"/>
      <c r="D386" s="30"/>
      <c r="E386" s="30" t="s">
        <v>239</v>
      </c>
      <c r="F386" s="30"/>
      <c r="G386" s="30"/>
      <c r="H386" s="30"/>
      <c r="I386" s="30"/>
      <c r="J386" s="30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  <c r="AA386" s="27"/>
      <c r="AB386" s="30"/>
      <c r="AC386" s="30"/>
      <c r="AD386" s="32"/>
    </row>
    <row r="387" spans="2:41" x14ac:dyDescent="0.25">
      <c r="C387" s="30" t="s">
        <v>324</v>
      </c>
      <c r="P387" s="88">
        <f>P352-P385</f>
        <v>3742553.7031699996</v>
      </c>
      <c r="Q387" s="88">
        <f>Q352-Q385</f>
        <v>3900097.3000000003</v>
      </c>
      <c r="R387" s="88">
        <f t="shared" ref="R387:S387" si="365">R352-R385</f>
        <v>3986114.3</v>
      </c>
      <c r="S387" s="88">
        <f t="shared" si="365"/>
        <v>4134652.7</v>
      </c>
    </row>
    <row r="388" spans="2:41" x14ac:dyDescent="0.25">
      <c r="P388" s="88"/>
    </row>
    <row r="389" spans="2:41" x14ac:dyDescent="0.25">
      <c r="P389" s="27">
        <f>P349-P353-P385</f>
        <v>4471000.4262199998</v>
      </c>
      <c r="Q389" s="27">
        <f>Q349-Q353-Q385</f>
        <v>5057973</v>
      </c>
      <c r="R389" s="27">
        <f t="shared" ref="R389:S389" si="366">R349-R353-R385</f>
        <v>5283992.3999999994</v>
      </c>
      <c r="S389" s="27">
        <f t="shared" si="366"/>
        <v>5659338.9000000004</v>
      </c>
      <c r="T389" s="27"/>
      <c r="U389" s="27"/>
      <c r="V389" s="27"/>
      <c r="W389" s="27"/>
      <c r="X389" s="27"/>
      <c r="Y389" s="27"/>
      <c r="Z389" s="27"/>
      <c r="AA389" s="27"/>
      <c r="AB389" s="27"/>
    </row>
    <row r="390" spans="2:41" x14ac:dyDescent="0.25">
      <c r="P390" s="100"/>
    </row>
    <row r="391" spans="2:41" x14ac:dyDescent="0.25">
      <c r="C391" s="30" t="s">
        <v>337</v>
      </c>
      <c r="P391" s="88"/>
      <c r="Q391" s="97">
        <v>5057973</v>
      </c>
      <c r="R391" s="97">
        <v>5283992.4000000004</v>
      </c>
      <c r="S391" s="97">
        <v>5659338.9000000004</v>
      </c>
    </row>
    <row r="392" spans="2:41" x14ac:dyDescent="0.25">
      <c r="Q392" s="89"/>
      <c r="R392" s="89"/>
      <c r="S392" s="89"/>
    </row>
    <row r="394" spans="2:41" x14ac:dyDescent="0.25">
      <c r="P394" s="89"/>
      <c r="Q394" s="89">
        <f>Q389-Q391</f>
        <v>0</v>
      </c>
      <c r="R394" s="89">
        <f t="shared" ref="R394:S394" si="367">R389-R391</f>
        <v>0</v>
      </c>
      <c r="S394" s="89">
        <f t="shared" si="367"/>
        <v>0</v>
      </c>
    </row>
    <row r="397" spans="2:41" x14ac:dyDescent="0.25">
      <c r="F397" s="101"/>
      <c r="G397" s="101"/>
      <c r="H397" s="101"/>
      <c r="I397" s="101"/>
      <c r="J397" s="101"/>
      <c r="K397" s="101"/>
      <c r="L397" s="101"/>
      <c r="M397" s="101"/>
      <c r="N397" s="101"/>
      <c r="O397" s="101"/>
      <c r="P397" s="101"/>
      <c r="Q397" s="101"/>
      <c r="R397" s="101"/>
      <c r="S397" s="101"/>
      <c r="T397" s="101"/>
      <c r="U397" s="101"/>
      <c r="V397" s="101"/>
      <c r="W397" s="101"/>
      <c r="X397" s="101"/>
      <c r="Y397" s="101"/>
      <c r="Z397" s="101"/>
      <c r="AA397" s="101"/>
      <c r="AB397" s="101"/>
    </row>
    <row r="398" spans="2:41" x14ac:dyDescent="0.25">
      <c r="P398" s="88"/>
      <c r="Q398" s="88"/>
      <c r="R398" s="88"/>
      <c r="S398" s="88"/>
    </row>
    <row r="403" spans="16:19" x14ac:dyDescent="0.25">
      <c r="P403" s="89"/>
      <c r="Q403" s="89"/>
      <c r="R403" s="90"/>
      <c r="S403" s="90"/>
    </row>
    <row r="404" spans="16:19" x14ac:dyDescent="0.25">
      <c r="Q404" s="89"/>
    </row>
    <row r="405" spans="16:19" x14ac:dyDescent="0.25">
      <c r="P405" s="89"/>
      <c r="Q405" s="89"/>
      <c r="R405" s="89"/>
      <c r="S405" s="89"/>
    </row>
    <row r="407" spans="16:19" x14ac:dyDescent="0.25">
      <c r="Q407" s="89"/>
      <c r="R407" s="89"/>
      <c r="S407" s="89"/>
    </row>
    <row r="410" spans="16:19" x14ac:dyDescent="0.25">
      <c r="Q410" s="89"/>
      <c r="R410" s="89"/>
      <c r="S410" s="89"/>
    </row>
  </sheetData>
  <autoFilter ref="B11:AQ353"/>
  <customSheetViews>
    <customSheetView guid="{FAA5BF70-F891-455C-AB72-06E16A862E91}" scale="70" showPageBreaks="1" printArea="1" hiddenRows="1" hiddenColumns="1" view="pageBreakPreview" topLeftCell="A9">
      <selection activeCell="U13" sqref="U13"/>
      <rowBreaks count="1" manualBreakCount="1">
        <brk id="147" max="21" man="1"/>
      </rowBreaks>
      <pageMargins left="0.39370078740157483" right="0.39370078740157483" top="0.78740157480314965" bottom="0.39370078740157483" header="0" footer="0"/>
      <pageSetup paperSize="9" scale="48" fitToHeight="5" orientation="landscape" r:id="rId1"/>
    </customSheetView>
    <customSheetView guid="{71C54092-4C6C-4C8C-A265-91A972B62C66}" scale="70" showPageBreaks="1" fitToPage="1" printArea="1" hiddenRows="1" view="pageBreakPreview" topLeftCell="A135">
      <selection activeCell="K164" sqref="K164"/>
      <rowBreaks count="4" manualBreakCount="4">
        <brk id="72" max="16" man="1"/>
        <brk id="96" max="16" man="1"/>
        <brk id="125" max="16" man="1"/>
        <brk id="160" max="16" man="1"/>
      </rowBreaks>
      <pageMargins left="0.39370078740157483" right="0.39370078740157483" top="0.78740157480314965" bottom="0.39370078740157483" header="0" footer="0"/>
      <pageSetup paperSize="9" scale="48" fitToHeight="5" orientation="landscape" r:id="rId2"/>
    </customSheetView>
    <customSheetView guid="{05F53BCD-6124-4610-A572-5BF05AC0C8C2}" scale="90" showPageBreaks="1" fitToPage="1" printArea="1" hiddenRows="1" view="pageBreakPreview" topLeftCell="I90">
      <selection activeCell="U106" sqref="U106"/>
      <rowBreaks count="4" manualBreakCount="4">
        <brk id="72" max="16" man="1"/>
        <brk id="96" max="16" man="1"/>
        <brk id="125" max="16" man="1"/>
        <brk id="160" max="16" man="1"/>
      </rowBreaks>
      <pageMargins left="0.39370078740157483" right="0.39370078740157483" top="0.78740157480314965" bottom="0.39370078740157483" header="0" footer="0"/>
      <pageSetup paperSize="9" scale="37" fitToHeight="5" orientation="landscape" r:id="rId3"/>
    </customSheetView>
    <customSheetView guid="{9D70D5E3-0143-446F-8218-48DEA6051D81}" scale="60" showPageBreaks="1" fitToPage="1" printArea="1" hiddenRows="1" view="pageBreakPreview" topLeftCell="A108">
      <selection activeCell="E113" sqref="E113:J117"/>
      <rowBreaks count="4" manualBreakCount="4">
        <brk id="72" max="16" man="1"/>
        <brk id="96" max="16" man="1"/>
        <brk id="125" max="16" man="1"/>
        <brk id="160" max="16" man="1"/>
      </rowBreaks>
      <pageMargins left="0.39370078740157483" right="0.39370078740157483" top="0.78740157480314965" bottom="0.39370078740157483" header="0" footer="0"/>
      <pageSetup paperSize="9" scale="37" fitToHeight="5" orientation="landscape" r:id="rId4"/>
    </customSheetView>
    <customSheetView guid="{31C8B02F-7C41-43E0-9909-1E66942D583B}" scale="70" showPageBreaks="1" fitToPage="1" printArea="1" hiddenRows="1" view="pageBreakPreview" topLeftCell="A124">
      <selection activeCell="I138" sqref="I138"/>
      <rowBreaks count="4" manualBreakCount="4">
        <brk id="70" max="16" man="1"/>
        <brk id="94" max="16" man="1"/>
        <brk id="123" max="16" man="1"/>
        <brk id="158" max="16" man="1"/>
      </rowBreaks>
      <pageMargins left="0.39370078740157483" right="0.39370078740157483" top="0.78740157480314965" bottom="0.39370078740157483" header="0" footer="0"/>
      <pageSetup paperSize="9" scale="37" fitToHeight="5" orientation="landscape" r:id="rId5"/>
    </customSheetView>
  </customSheetViews>
  <mergeCells count="236">
    <mergeCell ref="Y2:AC2"/>
    <mergeCell ref="Y4:AC4"/>
    <mergeCell ref="C119:C133"/>
    <mergeCell ref="C244:C258"/>
    <mergeCell ref="B244:B258"/>
    <mergeCell ref="B309:B318"/>
    <mergeCell ref="B304:B308"/>
    <mergeCell ref="C304:C308"/>
    <mergeCell ref="C149:C163"/>
    <mergeCell ref="B149:B163"/>
    <mergeCell ref="E299:E303"/>
    <mergeCell ref="D94:D118"/>
    <mergeCell ref="D244:D248"/>
    <mergeCell ref="D299:D303"/>
    <mergeCell ref="D269:D273"/>
    <mergeCell ref="D289:D293"/>
    <mergeCell ref="D294:D298"/>
    <mergeCell ref="C284:C288"/>
    <mergeCell ref="E139:E143"/>
    <mergeCell ref="C274:C278"/>
    <mergeCell ref="E279:E283"/>
    <mergeCell ref="B324:B328"/>
    <mergeCell ref="C324:C328"/>
    <mergeCell ref="D324:D328"/>
    <mergeCell ref="E334:E338"/>
    <mergeCell ref="E324:E328"/>
    <mergeCell ref="E314:E318"/>
    <mergeCell ref="B329:B343"/>
    <mergeCell ref="C329:C343"/>
    <mergeCell ref="C319:C323"/>
    <mergeCell ref="B319:B323"/>
    <mergeCell ref="C309:C318"/>
    <mergeCell ref="E339:E343"/>
    <mergeCell ref="E319:E323"/>
    <mergeCell ref="E309:E313"/>
    <mergeCell ref="E329:E333"/>
    <mergeCell ref="D309:D313"/>
    <mergeCell ref="D314:D318"/>
    <mergeCell ref="D319:D323"/>
    <mergeCell ref="D329:D333"/>
    <mergeCell ref="D334:D338"/>
    <mergeCell ref="E124:E128"/>
    <mergeCell ref="E114:E118"/>
    <mergeCell ref="B344:E348"/>
    <mergeCell ref="B349:E353"/>
    <mergeCell ref="D139:D143"/>
    <mergeCell ref="E224:E228"/>
    <mergeCell ref="D204:D208"/>
    <mergeCell ref="D214:D218"/>
    <mergeCell ref="D249:D253"/>
    <mergeCell ref="D254:D258"/>
    <mergeCell ref="E234:E238"/>
    <mergeCell ref="E244:E248"/>
    <mergeCell ref="E179:E183"/>
    <mergeCell ref="E149:E153"/>
    <mergeCell ref="C174:C178"/>
    <mergeCell ref="D174:D178"/>
    <mergeCell ref="E154:E158"/>
    <mergeCell ref="E159:E163"/>
    <mergeCell ref="D194:D198"/>
    <mergeCell ref="E304:E308"/>
    <mergeCell ref="E289:E293"/>
    <mergeCell ref="B289:B303"/>
    <mergeCell ref="C289:C303"/>
    <mergeCell ref="B279:B283"/>
    <mergeCell ref="D304:D308"/>
    <mergeCell ref="D144:D148"/>
    <mergeCell ref="D149:D153"/>
    <mergeCell ref="D274:D278"/>
    <mergeCell ref="E274:E278"/>
    <mergeCell ref="C259:C273"/>
    <mergeCell ref="E264:E268"/>
    <mergeCell ref="D259:D263"/>
    <mergeCell ref="D264:D268"/>
    <mergeCell ref="E199:E203"/>
    <mergeCell ref="C209:C213"/>
    <mergeCell ref="D209:D213"/>
    <mergeCell ref="E209:E213"/>
    <mergeCell ref="E219:E223"/>
    <mergeCell ref="C134:C148"/>
    <mergeCell ref="E269:E273"/>
    <mergeCell ref="D199:D203"/>
    <mergeCell ref="E134:E138"/>
    <mergeCell ref="C279:C283"/>
    <mergeCell ref="D279:D283"/>
    <mergeCell ref="E174:E178"/>
    <mergeCell ref="E189:E193"/>
    <mergeCell ref="D154:D158"/>
    <mergeCell ref="D179:D183"/>
    <mergeCell ref="B134:B148"/>
    <mergeCell ref="D134:D138"/>
    <mergeCell ref="B274:B278"/>
    <mergeCell ref="E294:E298"/>
    <mergeCell ref="B284:B288"/>
    <mergeCell ref="B259:B273"/>
    <mergeCell ref="E144:E148"/>
    <mergeCell ref="D18:D22"/>
    <mergeCell ref="D59:D63"/>
    <mergeCell ref="B43:B47"/>
    <mergeCell ref="E84:E88"/>
    <mergeCell ref="E94:E98"/>
    <mergeCell ref="E99:E103"/>
    <mergeCell ref="E104:E108"/>
    <mergeCell ref="E18:E22"/>
    <mergeCell ref="B23:B27"/>
    <mergeCell ref="C23:C27"/>
    <mergeCell ref="D23:D27"/>
    <mergeCell ref="E23:E27"/>
    <mergeCell ref="B28:B32"/>
    <mergeCell ref="C28:C32"/>
    <mergeCell ref="D28:D32"/>
    <mergeCell ref="B18:B22"/>
    <mergeCell ref="E129:E133"/>
    <mergeCell ref="D119:D123"/>
    <mergeCell ref="B6:AC6"/>
    <mergeCell ref="E8:E9"/>
    <mergeCell ref="C13:C17"/>
    <mergeCell ref="D13:D17"/>
    <mergeCell ref="E13:E17"/>
    <mergeCell ref="F8:AB8"/>
    <mergeCell ref="AC8:AC9"/>
    <mergeCell ref="C12:AC12"/>
    <mergeCell ref="B13:B17"/>
    <mergeCell ref="B8:B9"/>
    <mergeCell ref="C8:C9"/>
    <mergeCell ref="D8:D9"/>
    <mergeCell ref="C18:C22"/>
    <mergeCell ref="D89:D93"/>
    <mergeCell ref="E89:E93"/>
    <mergeCell ref="E59:E63"/>
    <mergeCell ref="C89:C118"/>
    <mergeCell ref="B89:B118"/>
    <mergeCell ref="E284:E288"/>
    <mergeCell ref="D189:D193"/>
    <mergeCell ref="B174:B178"/>
    <mergeCell ref="B164:B168"/>
    <mergeCell ref="C164:C168"/>
    <mergeCell ref="D164:D168"/>
    <mergeCell ref="E164:E168"/>
    <mergeCell ref="B169:B173"/>
    <mergeCell ref="C169:C173"/>
    <mergeCell ref="D169:D173"/>
    <mergeCell ref="E169:E173"/>
    <mergeCell ref="E259:E263"/>
    <mergeCell ref="D184:D188"/>
    <mergeCell ref="E184:E188"/>
    <mergeCell ref="B214:B228"/>
    <mergeCell ref="C214:C228"/>
    <mergeCell ref="D284:D288"/>
    <mergeCell ref="B356:AB356"/>
    <mergeCell ref="B357:AC357"/>
    <mergeCell ref="B360:F360"/>
    <mergeCell ref="B361:F361"/>
    <mergeCell ref="AB361:AC361"/>
    <mergeCell ref="B363:B365"/>
    <mergeCell ref="C363:C364"/>
    <mergeCell ref="D363:AB363"/>
    <mergeCell ref="E194:E198"/>
    <mergeCell ref="B194:B208"/>
    <mergeCell ref="C194:C208"/>
    <mergeCell ref="E214:E218"/>
    <mergeCell ref="E254:E258"/>
    <mergeCell ref="E249:E253"/>
    <mergeCell ref="E239:E243"/>
    <mergeCell ref="E204:E208"/>
    <mergeCell ref="E229:E233"/>
    <mergeCell ref="B229:B243"/>
    <mergeCell ref="C229:C243"/>
    <mergeCell ref="B209:B213"/>
    <mergeCell ref="D219:D223"/>
    <mergeCell ref="D224:D228"/>
    <mergeCell ref="D229:D233"/>
    <mergeCell ref="D234:D238"/>
    <mergeCell ref="C380:E380"/>
    <mergeCell ref="C366:E366"/>
    <mergeCell ref="C367:E367"/>
    <mergeCell ref="C368:E368"/>
    <mergeCell ref="C369:E369"/>
    <mergeCell ref="C370:E370"/>
    <mergeCell ref="C371:E371"/>
    <mergeCell ref="C372:E372"/>
    <mergeCell ref="C373:E373"/>
    <mergeCell ref="C374:E374"/>
    <mergeCell ref="C375:E375"/>
    <mergeCell ref="C376:E376"/>
    <mergeCell ref="C377:E377"/>
    <mergeCell ref="C378:E378"/>
    <mergeCell ref="C379:E379"/>
    <mergeCell ref="AK242:AL242"/>
    <mergeCell ref="AM242:AN242"/>
    <mergeCell ref="AO242:AP242"/>
    <mergeCell ref="AQ242:AQ243"/>
    <mergeCell ref="D239:D243"/>
    <mergeCell ref="D129:D133"/>
    <mergeCell ref="B53:B57"/>
    <mergeCell ref="C53:C57"/>
    <mergeCell ref="D53:D57"/>
    <mergeCell ref="E53:E57"/>
    <mergeCell ref="E64:E68"/>
    <mergeCell ref="E69:E73"/>
    <mergeCell ref="D124:D128"/>
    <mergeCell ref="D64:D68"/>
    <mergeCell ref="D69:D73"/>
    <mergeCell ref="C64:C78"/>
    <mergeCell ref="E79:E83"/>
    <mergeCell ref="E74:E78"/>
    <mergeCell ref="C79:C88"/>
    <mergeCell ref="B79:B88"/>
    <mergeCell ref="B58:AB58"/>
    <mergeCell ref="E119:E123"/>
    <mergeCell ref="B119:B122"/>
    <mergeCell ref="E109:E113"/>
    <mergeCell ref="E28:E32"/>
    <mergeCell ref="B33:B37"/>
    <mergeCell ref="C33:C37"/>
    <mergeCell ref="D33:D37"/>
    <mergeCell ref="E33:E37"/>
    <mergeCell ref="B38:B42"/>
    <mergeCell ref="B179:B193"/>
    <mergeCell ref="C179:C193"/>
    <mergeCell ref="C38:C42"/>
    <mergeCell ref="D38:D42"/>
    <mergeCell ref="E38:E42"/>
    <mergeCell ref="B64:B78"/>
    <mergeCell ref="C43:C47"/>
    <mergeCell ref="D43:D47"/>
    <mergeCell ref="E43:E47"/>
    <mergeCell ref="B48:B52"/>
    <mergeCell ref="C48:C52"/>
    <mergeCell ref="D48:D52"/>
    <mergeCell ref="E48:E52"/>
    <mergeCell ref="B59:B63"/>
    <mergeCell ref="C59:C63"/>
    <mergeCell ref="D74:D78"/>
    <mergeCell ref="D79:D83"/>
    <mergeCell ref="D84:D88"/>
  </mergeCells>
  <pageMargins left="0.78740157480314965" right="0.39370078740157483" top="1.3779527559055118" bottom="0.39370078740157483" header="0" footer="0"/>
  <pageSetup paperSize="8" scale="44" fitToHeight="0" orientation="landscape" useFirstPageNumber="1" r:id="rId6"/>
  <headerFooter differentFirst="1">
    <oddHeader xml:space="preserve">&amp;L
&amp;R&amp;"Times New Roman,обычный"&amp;32
</oddHeader>
  </headerFooter>
  <rowBreaks count="7" manualBreakCount="7">
    <brk id="42" min="1" max="28" man="1"/>
    <brk id="88" min="1" max="28" man="1"/>
    <brk id="133" min="1" max="28" man="1"/>
    <brk id="178" min="1" max="28" man="1"/>
    <brk id="228" min="1" max="28" man="1"/>
    <brk id="273" min="1" max="28" man="1"/>
    <brk id="318" min="1" max="2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A43"/>
  <sheetViews>
    <sheetView topLeftCell="N16" workbookViewId="0">
      <selection activeCell="X25" sqref="X25:AA34"/>
    </sheetView>
  </sheetViews>
  <sheetFormatPr defaultRowHeight="15" x14ac:dyDescent="0.25"/>
  <cols>
    <col min="4" max="4" width="15" bestFit="1" customWidth="1"/>
    <col min="6" max="6" width="11.42578125" bestFit="1" customWidth="1"/>
    <col min="8" max="8" width="11.42578125" bestFit="1" customWidth="1"/>
    <col min="12" max="12" width="21.140625" bestFit="1" customWidth="1"/>
    <col min="13" max="13" width="14.7109375" bestFit="1" customWidth="1"/>
    <col min="14" max="14" width="14.7109375" customWidth="1"/>
    <col min="16" max="16" width="12.42578125" bestFit="1" customWidth="1"/>
    <col min="17" max="17" width="14.5703125" customWidth="1"/>
    <col min="18" max="18" width="15" bestFit="1" customWidth="1"/>
    <col min="19" max="19" width="15.7109375" bestFit="1" customWidth="1"/>
    <col min="20" max="20" width="15.28515625" customWidth="1"/>
    <col min="21" max="21" width="16.42578125" customWidth="1"/>
    <col min="23" max="23" width="12.42578125" bestFit="1" customWidth="1"/>
    <col min="25" max="25" width="15" bestFit="1" customWidth="1"/>
    <col min="27" max="27" width="12.42578125" bestFit="1" customWidth="1"/>
  </cols>
  <sheetData>
    <row r="3" spans="3:21" x14ac:dyDescent="0.25">
      <c r="P3" t="s">
        <v>224</v>
      </c>
      <c r="Q3" t="s">
        <v>229</v>
      </c>
      <c r="R3" t="s">
        <v>226</v>
      </c>
      <c r="S3" t="s">
        <v>230</v>
      </c>
    </row>
    <row r="4" spans="3:21" ht="18.75" x14ac:dyDescent="0.3">
      <c r="C4" s="24" t="s">
        <v>224</v>
      </c>
      <c r="D4" s="24">
        <v>41564853</v>
      </c>
      <c r="E4" s="24"/>
      <c r="F4" s="52">
        <f>D4/1000</f>
        <v>41564.853000000003</v>
      </c>
      <c r="G4" s="24"/>
      <c r="H4" s="24">
        <v>41564.9</v>
      </c>
      <c r="I4" s="24"/>
      <c r="L4" s="53">
        <v>104410400</v>
      </c>
      <c r="M4" s="54">
        <v>104410.4</v>
      </c>
      <c r="N4" s="54"/>
      <c r="O4" t="s">
        <v>210</v>
      </c>
      <c r="P4" s="24">
        <v>0</v>
      </c>
      <c r="Q4" s="24">
        <v>816277140.76999998</v>
      </c>
      <c r="R4" s="24">
        <v>104410400</v>
      </c>
      <c r="S4" s="24">
        <v>920687540.76999998</v>
      </c>
      <c r="T4" s="24">
        <f>P4+Q4+R4</f>
        <v>920687540.76999998</v>
      </c>
      <c r="U4" s="24">
        <f>S4-T4</f>
        <v>0</v>
      </c>
    </row>
    <row r="5" spans="3:21" ht="18.75" x14ac:dyDescent="0.3">
      <c r="C5" s="24" t="s">
        <v>225</v>
      </c>
      <c r="D5" s="24">
        <v>1682460547</v>
      </c>
      <c r="E5" s="24"/>
      <c r="F5" s="52">
        <f t="shared" ref="F5:F7" si="0">D5/1000</f>
        <v>1682460.547</v>
      </c>
      <c r="G5" s="24"/>
      <c r="H5" s="24">
        <v>1682460.5</v>
      </c>
      <c r="I5" s="24"/>
      <c r="L5" s="53">
        <v>1428004128.6099999</v>
      </c>
      <c r="M5" s="54">
        <v>1428004.1</v>
      </c>
      <c r="N5" s="54"/>
      <c r="O5" t="s">
        <v>209</v>
      </c>
      <c r="P5" s="24">
        <v>0</v>
      </c>
      <c r="Q5" s="24">
        <v>814463559.23000002</v>
      </c>
      <c r="R5" s="24">
        <v>1302537887.4400001</v>
      </c>
      <c r="S5" s="24">
        <v>2117001446.6700001</v>
      </c>
      <c r="T5" s="24">
        <f t="shared" ref="T5:T17" si="1">P5+Q5+R5</f>
        <v>2117001446.6700001</v>
      </c>
      <c r="U5" s="24">
        <f t="shared" ref="U5:U17" si="2">S5-T5</f>
        <v>0</v>
      </c>
    </row>
    <row r="6" spans="3:21" ht="18.75" x14ac:dyDescent="0.3">
      <c r="C6" s="24" t="s">
        <v>226</v>
      </c>
      <c r="D6" s="24">
        <v>3005461473.3200002</v>
      </c>
      <c r="E6" s="24"/>
      <c r="F6" s="52">
        <f t="shared" si="0"/>
        <v>3005461.4733200003</v>
      </c>
      <c r="G6" s="24"/>
      <c r="H6" s="24">
        <v>3005461.5</v>
      </c>
      <c r="I6" s="24"/>
      <c r="L6" s="53">
        <v>598600</v>
      </c>
      <c r="M6" s="54">
        <v>598.6</v>
      </c>
      <c r="N6" s="54"/>
      <c r="O6" t="s">
        <v>207</v>
      </c>
      <c r="P6" s="24">
        <v>0</v>
      </c>
      <c r="Q6" s="24">
        <v>0</v>
      </c>
      <c r="R6" s="24">
        <v>598600</v>
      </c>
      <c r="S6" s="24">
        <v>598600</v>
      </c>
      <c r="T6" s="24">
        <f t="shared" si="1"/>
        <v>598600</v>
      </c>
      <c r="U6" s="24">
        <f t="shared" si="2"/>
        <v>0</v>
      </c>
    </row>
    <row r="7" spans="3:21" ht="18.75" x14ac:dyDescent="0.3">
      <c r="C7" s="24" t="s">
        <v>227</v>
      </c>
      <c r="D7" s="24">
        <f>D4+D5+D6</f>
        <v>4729486873.3199997</v>
      </c>
      <c r="E7" s="24"/>
      <c r="F7" s="52">
        <f t="shared" si="0"/>
        <v>4729486.8733199993</v>
      </c>
      <c r="G7" s="24"/>
      <c r="H7" s="24">
        <f>H4+H5+H6</f>
        <v>4729486.9000000004</v>
      </c>
      <c r="I7" s="24"/>
      <c r="L7" s="53">
        <v>53459358.530000001</v>
      </c>
      <c r="M7" s="54">
        <v>53459.5</v>
      </c>
      <c r="N7" s="54"/>
      <c r="O7" t="s">
        <v>208</v>
      </c>
      <c r="P7" s="24">
        <v>0</v>
      </c>
      <c r="Q7" s="24">
        <v>0</v>
      </c>
      <c r="R7" s="24">
        <v>58219100</v>
      </c>
      <c r="S7" s="24">
        <v>58219100</v>
      </c>
      <c r="T7" s="24">
        <f t="shared" si="1"/>
        <v>58219100</v>
      </c>
      <c r="U7" s="24">
        <f t="shared" si="2"/>
        <v>0</v>
      </c>
    </row>
    <row r="8" spans="3:21" ht="18.75" x14ac:dyDescent="0.3">
      <c r="C8" s="24" t="s">
        <v>228</v>
      </c>
      <c r="D8" s="24"/>
      <c r="E8" s="24"/>
      <c r="F8" s="24"/>
      <c r="G8" s="24"/>
      <c r="H8" s="24">
        <v>57977.8</v>
      </c>
      <c r="I8" s="24"/>
      <c r="L8" s="53">
        <v>7280000</v>
      </c>
      <c r="M8" s="54">
        <v>7280</v>
      </c>
      <c r="N8" s="54"/>
      <c r="O8" t="s">
        <v>206</v>
      </c>
      <c r="P8" s="24">
        <v>0</v>
      </c>
      <c r="Q8" s="24">
        <v>0</v>
      </c>
      <c r="R8" s="24">
        <v>7280000</v>
      </c>
      <c r="S8" s="24">
        <v>7280000</v>
      </c>
      <c r="T8" s="24">
        <f t="shared" si="1"/>
        <v>7280000</v>
      </c>
      <c r="U8" s="24">
        <f t="shared" si="2"/>
        <v>0</v>
      </c>
    </row>
    <row r="9" spans="3:21" ht="18.75" x14ac:dyDescent="0.3">
      <c r="C9" s="24"/>
      <c r="D9" s="24"/>
      <c r="E9" s="24"/>
      <c r="F9" s="24"/>
      <c r="G9" s="24"/>
      <c r="H9" s="24">
        <f>H7+H8</f>
        <v>4787464.7</v>
      </c>
      <c r="I9" s="24"/>
      <c r="L9" s="53">
        <v>14150000</v>
      </c>
      <c r="M9" s="54">
        <v>14150</v>
      </c>
      <c r="N9" s="54"/>
      <c r="O9" t="s">
        <v>205</v>
      </c>
      <c r="P9" s="24">
        <v>41564853</v>
      </c>
      <c r="Q9" s="24">
        <v>419847</v>
      </c>
      <c r="R9" s="24">
        <v>13950000</v>
      </c>
      <c r="S9" s="24">
        <v>55934700</v>
      </c>
      <c r="T9" s="24">
        <f t="shared" si="1"/>
        <v>55934700</v>
      </c>
      <c r="U9" s="24">
        <f>S9-T9</f>
        <v>0</v>
      </c>
    </row>
    <row r="10" spans="3:21" ht="18.75" x14ac:dyDescent="0.3">
      <c r="C10" s="24"/>
      <c r="D10" s="24"/>
      <c r="E10" s="24"/>
      <c r="F10" s="24"/>
      <c r="G10" s="24"/>
      <c r="H10" s="24"/>
      <c r="I10" s="24"/>
      <c r="L10" s="53">
        <v>116257595.58</v>
      </c>
      <c r="M10" s="54">
        <v>116257.60000000001</v>
      </c>
      <c r="N10" s="54"/>
      <c r="O10" t="s">
        <v>204</v>
      </c>
      <c r="P10" s="24">
        <v>0</v>
      </c>
      <c r="Q10" s="24">
        <v>0</v>
      </c>
      <c r="R10" s="24">
        <v>112434400</v>
      </c>
      <c r="S10" s="24">
        <v>112434400</v>
      </c>
      <c r="T10" s="24">
        <f t="shared" si="1"/>
        <v>112434400</v>
      </c>
      <c r="U10" s="24">
        <f t="shared" si="2"/>
        <v>0</v>
      </c>
    </row>
    <row r="11" spans="3:21" ht="18.75" x14ac:dyDescent="0.3">
      <c r="C11" s="24"/>
      <c r="D11" s="24">
        <v>4729486873.3199997</v>
      </c>
      <c r="E11" s="24"/>
      <c r="F11" s="24"/>
      <c r="G11" s="24"/>
      <c r="H11" s="24"/>
      <c r="I11" s="24"/>
      <c r="L11" s="53">
        <v>941156536.75</v>
      </c>
      <c r="M11" s="54">
        <v>941156.5</v>
      </c>
      <c r="N11" s="54"/>
      <c r="O11" t="s">
        <v>203</v>
      </c>
      <c r="P11" s="24">
        <v>0</v>
      </c>
      <c r="Q11" s="24">
        <v>0</v>
      </c>
      <c r="R11" s="24">
        <v>937588736.75</v>
      </c>
      <c r="S11" s="24">
        <v>937588736.75</v>
      </c>
      <c r="T11" s="24">
        <f t="shared" si="1"/>
        <v>937588736.75</v>
      </c>
      <c r="U11" s="24">
        <f t="shared" si="2"/>
        <v>0</v>
      </c>
    </row>
    <row r="12" spans="3:21" ht="18.75" x14ac:dyDescent="0.3">
      <c r="C12" s="24"/>
      <c r="D12" s="24"/>
      <c r="E12" s="24"/>
      <c r="F12" s="24"/>
      <c r="G12" s="24"/>
      <c r="H12" s="24"/>
      <c r="I12" s="24"/>
      <c r="L12" s="53">
        <v>1006625</v>
      </c>
      <c r="M12" s="54">
        <v>1006.6</v>
      </c>
      <c r="N12" s="54"/>
      <c r="O12" t="s">
        <v>201</v>
      </c>
      <c r="P12" s="24">
        <v>0</v>
      </c>
      <c r="Q12" s="24">
        <v>0</v>
      </c>
      <c r="R12" s="24">
        <v>1006625</v>
      </c>
      <c r="S12" s="24">
        <v>1006625</v>
      </c>
      <c r="T12" s="24">
        <f t="shared" si="1"/>
        <v>1006625</v>
      </c>
      <c r="U12" s="24">
        <f t="shared" si="2"/>
        <v>0</v>
      </c>
    </row>
    <row r="13" spans="3:21" ht="18.75" x14ac:dyDescent="0.3">
      <c r="L13" s="53">
        <v>30948600</v>
      </c>
      <c r="M13" s="54">
        <v>30948.6</v>
      </c>
      <c r="N13" s="54"/>
      <c r="O13" t="s">
        <v>200</v>
      </c>
      <c r="P13" s="24">
        <v>0</v>
      </c>
      <c r="Q13" s="24">
        <v>50000000</v>
      </c>
      <c r="R13" s="24">
        <v>30948600</v>
      </c>
      <c r="S13" s="24">
        <v>80948600</v>
      </c>
      <c r="T13" s="24">
        <f t="shared" si="1"/>
        <v>80948600</v>
      </c>
      <c r="U13" s="24">
        <f t="shared" si="2"/>
        <v>0</v>
      </c>
    </row>
    <row r="14" spans="3:21" ht="18.75" x14ac:dyDescent="0.3">
      <c r="D14" s="24">
        <f>D7-D11</f>
        <v>0</v>
      </c>
      <c r="L14" s="53">
        <v>15780600</v>
      </c>
      <c r="M14" s="54">
        <v>15780.6</v>
      </c>
      <c r="N14" s="54"/>
      <c r="O14" t="s">
        <v>199</v>
      </c>
      <c r="P14" s="24">
        <v>0</v>
      </c>
      <c r="Q14" s="24">
        <v>0</v>
      </c>
      <c r="R14" s="24">
        <v>23467600</v>
      </c>
      <c r="S14" s="24">
        <v>23467600</v>
      </c>
      <c r="T14" s="24">
        <f t="shared" si="1"/>
        <v>23467600</v>
      </c>
      <c r="U14" s="24">
        <f t="shared" si="2"/>
        <v>0</v>
      </c>
    </row>
    <row r="15" spans="3:21" ht="18.75" x14ac:dyDescent="0.3">
      <c r="L15" s="53">
        <v>223477520.55000001</v>
      </c>
      <c r="M15" s="54">
        <v>223477.5</v>
      </c>
      <c r="N15" s="54"/>
      <c r="O15" t="s">
        <v>198</v>
      </c>
      <c r="P15" s="24">
        <v>0</v>
      </c>
      <c r="Q15" s="24">
        <v>1300000</v>
      </c>
      <c r="R15" s="24">
        <v>172458416.13</v>
      </c>
      <c r="S15" s="24">
        <v>173758416.13</v>
      </c>
      <c r="T15" s="24">
        <f t="shared" si="1"/>
        <v>173758416.13</v>
      </c>
      <c r="U15" s="24">
        <f t="shared" si="2"/>
        <v>0</v>
      </c>
    </row>
    <row r="16" spans="3:21" ht="18.75" x14ac:dyDescent="0.3">
      <c r="L16" s="53">
        <v>68931500</v>
      </c>
      <c r="M16" s="54">
        <v>68931.5</v>
      </c>
      <c r="N16" s="54"/>
      <c r="O16" t="s">
        <v>197</v>
      </c>
      <c r="P16" s="24">
        <v>0</v>
      </c>
      <c r="Q16" s="24">
        <v>0</v>
      </c>
      <c r="R16" s="24">
        <v>68807308</v>
      </c>
      <c r="S16" s="24">
        <v>68807308</v>
      </c>
      <c r="T16" s="24">
        <f t="shared" si="1"/>
        <v>68807308</v>
      </c>
      <c r="U16" s="24">
        <f t="shared" si="2"/>
        <v>0</v>
      </c>
    </row>
    <row r="17" spans="12:27" ht="18.75" x14ac:dyDescent="0.3">
      <c r="L17" s="53">
        <f>L4+L5+L6+L7+L8+L9+L10+L11+L12+L13+L14+L15+L16</f>
        <v>3005461465.02</v>
      </c>
      <c r="M17" s="54">
        <f>M4+M5+M6+M7+M8+M9+M10+M11+M12+M13+M14+M15+M16</f>
        <v>3005461.5000000005</v>
      </c>
      <c r="N17" s="54"/>
      <c r="P17" s="24">
        <f>SUM(P4:P16)</f>
        <v>41564853</v>
      </c>
      <c r="Q17" s="24">
        <f t="shared" ref="Q17:S17" si="3">SUM(Q4:Q16)</f>
        <v>1682460547</v>
      </c>
      <c r="R17" s="24">
        <f t="shared" si="3"/>
        <v>2833707673.3200002</v>
      </c>
      <c r="S17" s="24">
        <f t="shared" si="3"/>
        <v>4557733073.3200006</v>
      </c>
      <c r="T17" s="24">
        <f t="shared" si="1"/>
        <v>4557733073.3199997</v>
      </c>
      <c r="U17" s="24">
        <f t="shared" si="2"/>
        <v>0</v>
      </c>
    </row>
    <row r="18" spans="12:27" x14ac:dyDescent="0.25">
      <c r="P18" s="24"/>
      <c r="Q18" s="24"/>
      <c r="R18" s="24"/>
      <c r="S18" s="24"/>
      <c r="T18" s="24"/>
      <c r="U18" s="24"/>
    </row>
    <row r="19" spans="12:27" x14ac:dyDescent="0.25">
      <c r="P19" s="52">
        <f>P17/1000</f>
        <v>41564.853000000003</v>
      </c>
      <c r="Q19" s="52">
        <f t="shared" ref="Q19:T19" si="4">Q17/1000</f>
        <v>1682460.547</v>
      </c>
      <c r="R19" s="52">
        <f t="shared" si="4"/>
        <v>2833707.6733200001</v>
      </c>
      <c r="S19" s="52">
        <f t="shared" si="4"/>
        <v>4557733.0733200004</v>
      </c>
      <c r="T19" s="52">
        <f t="shared" si="4"/>
        <v>4557733.0733199995</v>
      </c>
      <c r="U19" s="24"/>
      <c r="W19" s="52">
        <f>41564.9+1682460.5+2833707.7</f>
        <v>4557733.0999999996</v>
      </c>
      <c r="Y19" s="52">
        <f>T19-W19</f>
        <v>-2.6680000126361847E-2</v>
      </c>
    </row>
    <row r="20" spans="12:27" x14ac:dyDescent="0.25">
      <c r="P20" s="24"/>
      <c r="Q20" s="24"/>
      <c r="R20" s="24"/>
      <c r="S20" s="24"/>
      <c r="T20" s="24"/>
      <c r="U20" s="24"/>
    </row>
    <row r="21" spans="12:27" x14ac:dyDescent="0.25">
      <c r="P21" s="24"/>
      <c r="Q21" s="24"/>
      <c r="R21" s="24"/>
      <c r="S21" s="24"/>
      <c r="T21" s="24"/>
      <c r="U21" s="24"/>
    </row>
    <row r="22" spans="12:27" x14ac:dyDescent="0.25">
      <c r="P22" s="24"/>
      <c r="Q22" s="24"/>
      <c r="R22" s="24"/>
      <c r="S22" s="24"/>
      <c r="T22" s="24"/>
      <c r="U22" s="24"/>
    </row>
    <row r="23" spans="12:27" x14ac:dyDescent="0.25">
      <c r="P23" s="24"/>
      <c r="Q23" s="24"/>
      <c r="R23" s="55">
        <v>45532</v>
      </c>
      <c r="S23" s="24"/>
      <c r="T23" s="24"/>
      <c r="U23" s="24"/>
    </row>
    <row r="24" spans="12:27" x14ac:dyDescent="0.25">
      <c r="P24" t="s">
        <v>224</v>
      </c>
      <c r="Q24" t="s">
        <v>229</v>
      </c>
      <c r="R24" t="s">
        <v>226</v>
      </c>
      <c r="S24" t="s">
        <v>230</v>
      </c>
    </row>
    <row r="25" spans="12:27" x14ac:dyDescent="0.25">
      <c r="O25" t="s">
        <v>210</v>
      </c>
      <c r="P25" s="24">
        <v>0</v>
      </c>
      <c r="Q25" s="24">
        <v>816277140.76999998</v>
      </c>
      <c r="R25" s="24">
        <v>104410400</v>
      </c>
      <c r="S25" s="24">
        <v>920687540.76999998</v>
      </c>
      <c r="T25" s="24">
        <f>P25+Q25+R25</f>
        <v>920687540.76999998</v>
      </c>
      <c r="U25" s="24">
        <f>S25-T25</f>
        <v>0</v>
      </c>
      <c r="X25" t="s">
        <v>231</v>
      </c>
      <c r="Y25" s="24">
        <f>R25+R26+R27+R28+R29</f>
        <v>1593752487.4399998</v>
      </c>
      <c r="AA25" s="52">
        <f>Y25/1000</f>
        <v>1593752.4874399998</v>
      </c>
    </row>
    <row r="26" spans="12:27" x14ac:dyDescent="0.25">
      <c r="O26" t="s">
        <v>209</v>
      </c>
      <c r="P26" s="24">
        <v>0</v>
      </c>
      <c r="Q26" s="24">
        <v>814463559.23000002</v>
      </c>
      <c r="R26" s="24">
        <v>1428004128.6099999</v>
      </c>
      <c r="S26" s="24">
        <v>2242467687.8400002</v>
      </c>
      <c r="T26" s="24">
        <f t="shared" ref="T26:T38" si="5">P26+Q26+R26</f>
        <v>2242467687.8400002</v>
      </c>
      <c r="U26" s="24">
        <f t="shared" ref="U26:U29" si="6">S26-T26</f>
        <v>0</v>
      </c>
      <c r="X26" t="s">
        <v>232</v>
      </c>
      <c r="Y26" s="24">
        <f>R30+R31</f>
        <v>130407595.58</v>
      </c>
      <c r="AA26" s="52">
        <f t="shared" ref="AA26:AA30" si="7">Y26/1000</f>
        <v>130407.59557999999</v>
      </c>
    </row>
    <row r="27" spans="12:27" x14ac:dyDescent="0.25">
      <c r="O27" t="s">
        <v>207</v>
      </c>
      <c r="P27" s="24">
        <v>0</v>
      </c>
      <c r="Q27" s="24">
        <v>0</v>
      </c>
      <c r="R27" s="24">
        <v>598600</v>
      </c>
      <c r="S27" s="24">
        <v>598600</v>
      </c>
      <c r="T27" s="24">
        <f t="shared" si="5"/>
        <v>598600</v>
      </c>
      <c r="U27" s="24">
        <f t="shared" si="6"/>
        <v>0</v>
      </c>
      <c r="X27" t="s">
        <v>233</v>
      </c>
      <c r="Y27" s="24">
        <f>R32+R33+R34</f>
        <v>973111761.75</v>
      </c>
      <c r="AA27" s="52">
        <f t="shared" si="7"/>
        <v>973111.76174999995</v>
      </c>
    </row>
    <row r="28" spans="12:27" x14ac:dyDescent="0.25">
      <c r="O28" t="s">
        <v>208</v>
      </c>
      <c r="P28" s="24">
        <v>0</v>
      </c>
      <c r="Q28" s="24">
        <v>0</v>
      </c>
      <c r="R28" s="24">
        <v>53459358.829999998</v>
      </c>
      <c r="S28" s="24">
        <v>53459358.829999998</v>
      </c>
      <c r="T28" s="24">
        <f t="shared" si="5"/>
        <v>53459358.829999998</v>
      </c>
      <c r="U28" s="24">
        <f t="shared" si="6"/>
        <v>0</v>
      </c>
      <c r="X28" t="s">
        <v>234</v>
      </c>
      <c r="Y28" s="24">
        <f>R35+R36</f>
        <v>239258120.55000001</v>
      </c>
      <c r="AA28" s="52">
        <f t="shared" si="7"/>
        <v>239258.12055000002</v>
      </c>
    </row>
    <row r="29" spans="12:27" x14ac:dyDescent="0.25">
      <c r="O29" t="s">
        <v>206</v>
      </c>
      <c r="P29" s="24">
        <v>0</v>
      </c>
      <c r="Q29" s="24">
        <v>0</v>
      </c>
      <c r="R29" s="24">
        <v>7280000</v>
      </c>
      <c r="S29" s="24">
        <v>7280000</v>
      </c>
      <c r="T29" s="24">
        <f t="shared" si="5"/>
        <v>7280000</v>
      </c>
      <c r="U29" s="24">
        <f t="shared" si="6"/>
        <v>0</v>
      </c>
      <c r="X29" t="s">
        <v>235</v>
      </c>
      <c r="Y29" s="24">
        <f>R37</f>
        <v>68931508</v>
      </c>
      <c r="AA29" s="52">
        <f t="shared" si="7"/>
        <v>68931.508000000002</v>
      </c>
    </row>
    <row r="30" spans="12:27" x14ac:dyDescent="0.25">
      <c r="O30" t="s">
        <v>205</v>
      </c>
      <c r="P30" s="24">
        <v>41564853</v>
      </c>
      <c r="Q30" s="24">
        <v>419847</v>
      </c>
      <c r="R30" s="24">
        <v>14150000</v>
      </c>
      <c r="S30" s="24">
        <v>56134700</v>
      </c>
      <c r="T30" s="24">
        <f t="shared" si="5"/>
        <v>56134700</v>
      </c>
      <c r="U30" s="24">
        <f>S30-T30</f>
        <v>0</v>
      </c>
      <c r="X30" t="s">
        <v>227</v>
      </c>
      <c r="Y30" s="24">
        <f>Y25+Y26+Y27+Y28+Y29</f>
        <v>3005461473.3199997</v>
      </c>
      <c r="AA30" s="52">
        <f t="shared" si="7"/>
        <v>3005461.4733199999</v>
      </c>
    </row>
    <row r="31" spans="12:27" x14ac:dyDescent="0.25">
      <c r="O31" t="s">
        <v>204</v>
      </c>
      <c r="P31" s="24">
        <v>0</v>
      </c>
      <c r="Q31" s="24">
        <v>0</v>
      </c>
      <c r="R31" s="24">
        <v>116257595.58</v>
      </c>
      <c r="S31" s="24">
        <v>116257595.58</v>
      </c>
      <c r="T31" s="24">
        <f t="shared" si="5"/>
        <v>116257595.58</v>
      </c>
      <c r="U31" s="24">
        <f t="shared" ref="U31:U38" si="8">S31-T31</f>
        <v>0</v>
      </c>
    </row>
    <row r="32" spans="12:27" x14ac:dyDescent="0.25">
      <c r="O32" t="s">
        <v>203</v>
      </c>
      <c r="P32" s="24">
        <v>0</v>
      </c>
      <c r="Q32" s="24">
        <v>0</v>
      </c>
      <c r="R32" s="24">
        <v>941156536.75</v>
      </c>
      <c r="S32" s="24">
        <v>941156536.75</v>
      </c>
      <c r="T32" s="24">
        <f t="shared" si="5"/>
        <v>941156536.75</v>
      </c>
      <c r="U32" s="24">
        <f t="shared" si="8"/>
        <v>0</v>
      </c>
      <c r="AA32" s="52">
        <f>1593752.5+130407.6+973111.8+239258.1+68931.5</f>
        <v>3005461.5000000005</v>
      </c>
    </row>
    <row r="33" spans="15:25" x14ac:dyDescent="0.25">
      <c r="O33" t="s">
        <v>201</v>
      </c>
      <c r="P33" s="24">
        <v>0</v>
      </c>
      <c r="Q33" s="24">
        <v>0</v>
      </c>
      <c r="R33" s="24">
        <v>1006625</v>
      </c>
      <c r="S33" s="24">
        <v>1006625</v>
      </c>
      <c r="T33" s="24">
        <f t="shared" si="5"/>
        <v>1006625</v>
      </c>
      <c r="U33" s="24">
        <f t="shared" si="8"/>
        <v>0</v>
      </c>
      <c r="Y33" s="24">
        <f>Y30-R38</f>
        <v>0</v>
      </c>
    </row>
    <row r="34" spans="15:25" x14ac:dyDescent="0.25">
      <c r="O34" t="s">
        <v>200</v>
      </c>
      <c r="P34" s="24">
        <v>0</v>
      </c>
      <c r="Q34" s="24">
        <v>50000000</v>
      </c>
      <c r="R34" s="24">
        <v>30948600</v>
      </c>
      <c r="S34" s="24">
        <v>80948600</v>
      </c>
      <c r="T34" s="24">
        <f t="shared" si="5"/>
        <v>80948600</v>
      </c>
      <c r="U34" s="24">
        <f t="shared" si="8"/>
        <v>0</v>
      </c>
    </row>
    <row r="35" spans="15:25" x14ac:dyDescent="0.25">
      <c r="O35" t="s">
        <v>199</v>
      </c>
      <c r="P35" s="24">
        <v>0</v>
      </c>
      <c r="Q35" s="24">
        <v>0</v>
      </c>
      <c r="R35" s="24">
        <v>15780600</v>
      </c>
      <c r="S35" s="24">
        <v>15780600</v>
      </c>
      <c r="T35" s="24">
        <f t="shared" si="5"/>
        <v>15780600</v>
      </c>
      <c r="U35" s="24">
        <f t="shared" si="8"/>
        <v>0</v>
      </c>
    </row>
    <row r="36" spans="15:25" x14ac:dyDescent="0.25">
      <c r="O36" t="s">
        <v>198</v>
      </c>
      <c r="P36" s="24">
        <v>0</v>
      </c>
      <c r="Q36" s="24">
        <v>1300000</v>
      </c>
      <c r="R36" s="24">
        <v>223477520.55000001</v>
      </c>
      <c r="S36" s="24">
        <v>224777520.55000001</v>
      </c>
      <c r="T36" s="24">
        <f t="shared" si="5"/>
        <v>224777520.55000001</v>
      </c>
      <c r="U36" s="24">
        <f t="shared" si="8"/>
        <v>0</v>
      </c>
    </row>
    <row r="37" spans="15:25" x14ac:dyDescent="0.25">
      <c r="O37" t="s">
        <v>197</v>
      </c>
      <c r="P37" s="24">
        <v>0</v>
      </c>
      <c r="Q37" s="24">
        <v>0</v>
      </c>
      <c r="R37" s="24">
        <v>68931508</v>
      </c>
      <c r="S37" s="24">
        <v>68931508</v>
      </c>
      <c r="T37" s="24">
        <f t="shared" si="5"/>
        <v>68931508</v>
      </c>
      <c r="U37" s="24">
        <f t="shared" si="8"/>
        <v>0</v>
      </c>
    </row>
    <row r="38" spans="15:25" x14ac:dyDescent="0.25">
      <c r="P38" s="24">
        <f>SUM(P25:P37)</f>
        <v>41564853</v>
      </c>
      <c r="Q38" s="24">
        <f t="shared" ref="Q38:R38" si="9">SUM(Q25:Q37)</f>
        <v>1682460547</v>
      </c>
      <c r="R38" s="24">
        <f t="shared" si="9"/>
        <v>3005461473.3199997</v>
      </c>
      <c r="S38" s="24">
        <f>P37+SUM(S25:S37)</f>
        <v>4729486873.3200006</v>
      </c>
      <c r="T38" s="24">
        <f t="shared" si="5"/>
        <v>4729486873.3199997</v>
      </c>
      <c r="U38" s="24">
        <f t="shared" si="8"/>
        <v>0</v>
      </c>
    </row>
    <row r="40" spans="15:25" x14ac:dyDescent="0.25">
      <c r="S40" s="24">
        <v>4729486873.3199997</v>
      </c>
    </row>
    <row r="42" spans="15:25" x14ac:dyDescent="0.25">
      <c r="S42" s="24">
        <f>S38-S40</f>
        <v>0</v>
      </c>
    </row>
    <row r="43" spans="15:25" x14ac:dyDescent="0.25">
      <c r="P43" s="52">
        <f>P38/1000</f>
        <v>41564.853000000003</v>
      </c>
      <c r="Q43" s="52">
        <f t="shared" ref="Q43:S43" si="10">Q38/1000</f>
        <v>1682460.547</v>
      </c>
      <c r="R43" s="52">
        <f t="shared" si="10"/>
        <v>3005461.4733199999</v>
      </c>
      <c r="S43" s="52">
        <f t="shared" si="10"/>
        <v>4729486.8733200002</v>
      </c>
      <c r="T43" s="52"/>
      <c r="U43" s="52">
        <f>41564.9+1682460.5+3005461.5</f>
        <v>4729486.9000000004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0"/>
  <sheetViews>
    <sheetView topLeftCell="G132" workbookViewId="0">
      <selection activeCell="N141" sqref="N141"/>
    </sheetView>
  </sheetViews>
  <sheetFormatPr defaultRowHeight="15" x14ac:dyDescent="0.25"/>
  <cols>
    <col min="3" max="3" width="9.140625" customWidth="1"/>
    <col min="4" max="4" width="10.28515625" customWidth="1"/>
    <col min="5" max="13" width="14.85546875" customWidth="1"/>
    <col min="14" max="16" width="14.85546875" style="1" customWidth="1"/>
    <col min="17" max="17" width="14.85546875" customWidth="1"/>
  </cols>
  <sheetData>
    <row r="1" spans="1:18" x14ac:dyDescent="0.25">
      <c r="A1" t="s">
        <v>59</v>
      </c>
      <c r="B1" t="s">
        <v>0</v>
      </c>
      <c r="C1" t="s">
        <v>159</v>
      </c>
      <c r="D1" t="s">
        <v>160</v>
      </c>
      <c r="E1" t="s">
        <v>161</v>
      </c>
      <c r="F1" t="s">
        <v>162</v>
      </c>
    </row>
    <row r="2" spans="1:18" x14ac:dyDescent="0.25">
      <c r="E2" t="s">
        <v>2</v>
      </c>
      <c r="F2" t="s">
        <v>3</v>
      </c>
      <c r="G2" t="s">
        <v>4</v>
      </c>
      <c r="H2" t="s">
        <v>5</v>
      </c>
      <c r="I2" t="s">
        <v>6</v>
      </c>
      <c r="J2" t="s">
        <v>7</v>
      </c>
      <c r="K2">
        <v>2021</v>
      </c>
    </row>
    <row r="3" spans="1:18" x14ac:dyDescent="0.25">
      <c r="A3" t="s">
        <v>163</v>
      </c>
      <c r="B3">
        <v>2022</v>
      </c>
    </row>
    <row r="4" spans="1:18" x14ac:dyDescent="0.25">
      <c r="A4" t="s">
        <v>163</v>
      </c>
      <c r="B4">
        <v>2023</v>
      </c>
    </row>
    <row r="5" spans="1:18" x14ac:dyDescent="0.25">
      <c r="A5" t="s">
        <v>163</v>
      </c>
      <c r="B5">
        <v>2024</v>
      </c>
    </row>
    <row r="6" spans="1:18" x14ac:dyDescent="0.25">
      <c r="A6" t="s">
        <v>163</v>
      </c>
      <c r="B6">
        <v>2025</v>
      </c>
    </row>
    <row r="7" spans="1:18" x14ac:dyDescent="0.25">
      <c r="A7" t="s">
        <v>163</v>
      </c>
      <c r="B7" t="s">
        <v>8</v>
      </c>
    </row>
    <row r="8" spans="1:18" x14ac:dyDescent="0.25">
      <c r="A8">
        <v>1</v>
      </c>
      <c r="B8">
        <v>2</v>
      </c>
      <c r="C8">
        <v>3</v>
      </c>
      <c r="D8">
        <v>4</v>
      </c>
      <c r="E8" s="24"/>
      <c r="F8" s="24"/>
      <c r="G8" s="24"/>
      <c r="H8" s="24"/>
      <c r="I8" s="24"/>
      <c r="J8" s="24"/>
      <c r="K8" s="24"/>
      <c r="L8" s="24"/>
      <c r="M8" s="24"/>
      <c r="N8" s="26"/>
      <c r="O8" s="26"/>
      <c r="P8" s="26"/>
      <c r="Q8" s="24"/>
      <c r="R8">
        <v>17</v>
      </c>
    </row>
    <row r="9" spans="1:18" x14ac:dyDescent="0.25">
      <c r="A9">
        <v>1</v>
      </c>
      <c r="B9" t="s">
        <v>164</v>
      </c>
      <c r="C9" t="s">
        <v>165</v>
      </c>
      <c r="D9" t="s">
        <v>166</v>
      </c>
      <c r="E9" s="24">
        <v>1331058.3</v>
      </c>
      <c r="F9" s="24">
        <v>1526508.5</v>
      </c>
      <c r="G9" s="24">
        <v>2490024.2999999998</v>
      </c>
      <c r="H9" s="24">
        <v>2240192</v>
      </c>
      <c r="I9" s="24">
        <v>2322505.2000000002</v>
      </c>
      <c r="J9" s="24">
        <v>1953328.1</v>
      </c>
      <c r="K9" s="24">
        <v>1881817.1</v>
      </c>
      <c r="L9" s="24">
        <v>2056682.3</v>
      </c>
      <c r="M9" s="24">
        <v>2580739.7999999998</v>
      </c>
      <c r="N9" s="26">
        <v>2555815.2999999998</v>
      </c>
      <c r="O9" s="26">
        <v>1904408</v>
      </c>
      <c r="P9" s="26">
        <v>22843078.899999999</v>
      </c>
      <c r="Q9" s="24">
        <f>SUM(E9:O9)-P9</f>
        <v>0</v>
      </c>
      <c r="R9" t="s">
        <v>10</v>
      </c>
    </row>
    <row r="10" spans="1:18" x14ac:dyDescent="0.25">
      <c r="E10">
        <v>0</v>
      </c>
      <c r="F10" s="24">
        <v>1400</v>
      </c>
      <c r="G10" s="24">
        <v>638455.5</v>
      </c>
      <c r="H10" s="24">
        <v>637965</v>
      </c>
      <c r="I10" s="24">
        <v>690000</v>
      </c>
      <c r="J10" s="24">
        <v>524000</v>
      </c>
      <c r="K10" s="24">
        <v>524000</v>
      </c>
      <c r="L10" s="24">
        <v>580000</v>
      </c>
      <c r="M10" s="24">
        <v>580000</v>
      </c>
      <c r="N10" s="26">
        <v>580000</v>
      </c>
      <c r="O10" s="1">
        <v>0</v>
      </c>
      <c r="P10" s="26">
        <v>4755820.5</v>
      </c>
      <c r="Q10" s="24">
        <f t="shared" ref="Q10:Q72" si="0">SUM(E10:O10)-P10</f>
        <v>0</v>
      </c>
      <c r="R10" t="s">
        <v>11</v>
      </c>
    </row>
    <row r="11" spans="1:18" x14ac:dyDescent="0.25">
      <c r="E11" s="24">
        <v>146744.29999999999</v>
      </c>
      <c r="F11" s="24">
        <v>220251.1</v>
      </c>
      <c r="G11" s="24">
        <v>374553.7</v>
      </c>
      <c r="H11" s="24">
        <v>339212.9</v>
      </c>
      <c r="I11" s="24">
        <v>377445.6</v>
      </c>
      <c r="J11" s="24">
        <v>157420</v>
      </c>
      <c r="K11" s="24">
        <v>157420</v>
      </c>
      <c r="L11" s="24">
        <v>271304.3</v>
      </c>
      <c r="M11" s="24">
        <v>271884.3</v>
      </c>
      <c r="N11" s="26">
        <v>271884.3</v>
      </c>
      <c r="O11" s="1">
        <v>0</v>
      </c>
      <c r="P11" s="26">
        <v>2588120.5</v>
      </c>
      <c r="Q11" s="24">
        <f t="shared" si="0"/>
        <v>0</v>
      </c>
      <c r="R11" t="s">
        <v>12</v>
      </c>
    </row>
    <row r="12" spans="1:18" x14ac:dyDescent="0.25">
      <c r="E12" s="24">
        <v>1133379</v>
      </c>
      <c r="F12" s="24">
        <v>1270746.8</v>
      </c>
      <c r="G12" s="24">
        <v>1444909.6</v>
      </c>
      <c r="H12" s="24">
        <v>1232454.1000000001</v>
      </c>
      <c r="I12" s="24">
        <v>1224119.6000000001</v>
      </c>
      <c r="J12" s="24">
        <v>1232874.1000000001</v>
      </c>
      <c r="K12" s="24">
        <v>1157459.7</v>
      </c>
      <c r="L12" s="24">
        <v>1158146.8999999999</v>
      </c>
      <c r="M12" s="24">
        <v>1676901.2</v>
      </c>
      <c r="N12" s="26">
        <v>1646781.3</v>
      </c>
      <c r="O12" s="26">
        <v>1841543.4</v>
      </c>
      <c r="P12" s="26">
        <v>15019315.699999999</v>
      </c>
      <c r="Q12" s="24">
        <f t="shared" si="0"/>
        <v>0</v>
      </c>
      <c r="R12" t="s">
        <v>13</v>
      </c>
    </row>
    <row r="13" spans="1:18" x14ac:dyDescent="0.25">
      <c r="E13" s="24">
        <v>50935</v>
      </c>
      <c r="F13" s="24">
        <v>34110.6</v>
      </c>
      <c r="G13" s="24">
        <v>32105.5</v>
      </c>
      <c r="H13" s="24">
        <v>30560</v>
      </c>
      <c r="I13" s="24">
        <v>30940</v>
      </c>
      <c r="J13" s="24">
        <v>39034</v>
      </c>
      <c r="K13" s="24">
        <v>42937.4</v>
      </c>
      <c r="L13" s="24">
        <v>47231.1</v>
      </c>
      <c r="M13" s="24">
        <v>51954.3</v>
      </c>
      <c r="N13" s="26">
        <v>57149.7</v>
      </c>
      <c r="O13" s="26">
        <v>62864.6</v>
      </c>
      <c r="P13" s="26">
        <v>479822.2</v>
      </c>
      <c r="Q13" s="24">
        <f t="shared" si="0"/>
        <v>0</v>
      </c>
      <c r="R13" t="s">
        <v>14</v>
      </c>
    </row>
    <row r="14" spans="1:18" x14ac:dyDescent="0.25">
      <c r="A14">
        <v>2</v>
      </c>
      <c r="B14" t="s">
        <v>167</v>
      </c>
      <c r="C14" t="s">
        <v>165</v>
      </c>
      <c r="D14" t="s">
        <v>16</v>
      </c>
      <c r="E14" s="24">
        <v>864137.2</v>
      </c>
      <c r="F14" s="24">
        <v>1041415.6</v>
      </c>
      <c r="G14" s="24">
        <v>1943428.8</v>
      </c>
      <c r="H14" s="24">
        <v>1723676.1</v>
      </c>
      <c r="I14" s="24">
        <v>1871407.5</v>
      </c>
      <c r="J14" s="24">
        <v>1510080.1</v>
      </c>
      <c r="K14" s="24">
        <v>1434463.3</v>
      </c>
      <c r="L14" s="24">
        <v>1491109.5</v>
      </c>
      <c r="M14" s="24">
        <v>1849204.4</v>
      </c>
      <c r="N14" s="26">
        <v>1798694</v>
      </c>
      <c r="O14" s="26">
        <v>1205737</v>
      </c>
      <c r="P14" s="26">
        <v>16733353.5</v>
      </c>
      <c r="Q14" s="24">
        <f>SUM(E14:O14)-P14</f>
        <v>0</v>
      </c>
      <c r="R14" t="s">
        <v>10</v>
      </c>
    </row>
    <row r="15" spans="1:18" x14ac:dyDescent="0.25">
      <c r="E15">
        <v>0</v>
      </c>
      <c r="F15">
        <v>0</v>
      </c>
      <c r="G15" s="24">
        <v>637500</v>
      </c>
      <c r="H15" s="24">
        <v>637500</v>
      </c>
      <c r="I15" s="24">
        <v>690000</v>
      </c>
      <c r="J15" s="24">
        <v>524000</v>
      </c>
      <c r="K15" s="24">
        <v>524000</v>
      </c>
      <c r="L15" s="24">
        <v>580000</v>
      </c>
      <c r="M15" s="24">
        <v>580000</v>
      </c>
      <c r="N15" s="26">
        <v>580000</v>
      </c>
      <c r="O15" s="1">
        <v>0</v>
      </c>
      <c r="P15" s="26">
        <v>4753000</v>
      </c>
      <c r="Q15" s="24">
        <f t="shared" si="0"/>
        <v>0</v>
      </c>
      <c r="R15" t="s">
        <v>11</v>
      </c>
    </row>
    <row r="16" spans="1:18" x14ac:dyDescent="0.25">
      <c r="E16" s="24">
        <v>146744.29999999999</v>
      </c>
      <c r="F16" s="24">
        <v>220251.1</v>
      </c>
      <c r="G16" s="24">
        <v>344459.2</v>
      </c>
      <c r="H16" s="24">
        <v>303400.90000000002</v>
      </c>
      <c r="I16" s="24">
        <v>344160</v>
      </c>
      <c r="J16" s="24">
        <v>157420</v>
      </c>
      <c r="K16" s="24">
        <v>157420</v>
      </c>
      <c r="L16" s="24">
        <v>157420</v>
      </c>
      <c r="M16" s="24">
        <v>158000</v>
      </c>
      <c r="N16" s="26">
        <v>158000</v>
      </c>
      <c r="O16" s="1">
        <v>0</v>
      </c>
      <c r="P16" s="26">
        <v>2147275.5</v>
      </c>
      <c r="Q16" s="24">
        <f t="shared" si="0"/>
        <v>0</v>
      </c>
      <c r="R16" t="s">
        <v>12</v>
      </c>
    </row>
    <row r="17" spans="1:18" x14ac:dyDescent="0.25">
      <c r="E17" s="24">
        <v>717392.9</v>
      </c>
      <c r="F17" s="24">
        <v>821164.5</v>
      </c>
      <c r="G17" s="24">
        <v>961469.6</v>
      </c>
      <c r="H17" s="24">
        <v>782775.2</v>
      </c>
      <c r="I17" s="24">
        <v>837247.5</v>
      </c>
      <c r="J17" s="24">
        <v>828660.1</v>
      </c>
      <c r="K17" s="24">
        <v>753043.3</v>
      </c>
      <c r="L17" s="24">
        <v>753689.5</v>
      </c>
      <c r="M17" s="24">
        <v>1111204.3999999999</v>
      </c>
      <c r="N17" s="26">
        <v>1060694</v>
      </c>
      <c r="O17" s="26">
        <v>1205737</v>
      </c>
      <c r="P17" s="26">
        <v>9833078</v>
      </c>
      <c r="Q17" s="24">
        <f t="shared" si="0"/>
        <v>0</v>
      </c>
      <c r="R17" t="s">
        <v>13</v>
      </c>
    </row>
    <row r="18" spans="1:18" hidden="1" x14ac:dyDescent="0.25">
      <c r="A18">
        <v>1</v>
      </c>
      <c r="B18">
        <v>2</v>
      </c>
      <c r="C18">
        <v>3</v>
      </c>
      <c r="D18">
        <v>4</v>
      </c>
      <c r="E18">
        <v>5</v>
      </c>
      <c r="F18">
        <v>6</v>
      </c>
      <c r="G18">
        <v>7</v>
      </c>
      <c r="H18">
        <v>8</v>
      </c>
      <c r="I18">
        <v>9</v>
      </c>
      <c r="J18">
        <v>10</v>
      </c>
      <c r="K18">
        <v>11</v>
      </c>
      <c r="L18">
        <v>12</v>
      </c>
      <c r="M18">
        <v>13</v>
      </c>
      <c r="N18" s="1">
        <v>14</v>
      </c>
      <c r="O18" s="1">
        <v>15</v>
      </c>
      <c r="P18" s="1">
        <v>16</v>
      </c>
      <c r="Q18" s="24">
        <f t="shared" si="0"/>
        <v>94</v>
      </c>
      <c r="R18">
        <v>17</v>
      </c>
    </row>
    <row r="19" spans="1:18" hidden="1" x14ac:dyDescent="0.25">
      <c r="B19" t="s">
        <v>168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 s="1">
        <v>0</v>
      </c>
      <c r="O19" s="1">
        <v>0</v>
      </c>
      <c r="P19" s="1">
        <v>0</v>
      </c>
      <c r="Q19" s="24">
        <f t="shared" si="0"/>
        <v>0</v>
      </c>
      <c r="R19" t="s">
        <v>14</v>
      </c>
    </row>
    <row r="20" spans="1:18" hidden="1" x14ac:dyDescent="0.25">
      <c r="A20" s="25">
        <v>43832</v>
      </c>
      <c r="B20" t="s">
        <v>169</v>
      </c>
      <c r="Q20" s="24">
        <f t="shared" si="0"/>
        <v>0</v>
      </c>
    </row>
    <row r="21" spans="1:18" x14ac:dyDescent="0.25">
      <c r="A21" t="s">
        <v>170</v>
      </c>
      <c r="B21" t="s">
        <v>165</v>
      </c>
      <c r="C21" t="s">
        <v>171</v>
      </c>
      <c r="D21" s="24"/>
      <c r="E21" s="24">
        <v>185579</v>
      </c>
      <c r="F21" s="24">
        <v>174601.4</v>
      </c>
      <c r="G21" s="24">
        <v>400143</v>
      </c>
      <c r="H21" s="24">
        <v>178674.9</v>
      </c>
      <c r="I21" s="24">
        <v>540672.1</v>
      </c>
      <c r="J21" s="24">
        <v>507778.4</v>
      </c>
      <c r="K21" s="24">
        <v>606917.5</v>
      </c>
      <c r="L21" s="24">
        <v>728445</v>
      </c>
      <c r="M21" s="24">
        <v>517555.8</v>
      </c>
      <c r="N21" s="26">
        <v>293757.8</v>
      </c>
      <c r="O21" s="26">
        <v>301000</v>
      </c>
      <c r="P21" s="26">
        <v>4435124.9000000004</v>
      </c>
      <c r="Q21" s="24">
        <f t="shared" si="0"/>
        <v>0</v>
      </c>
    </row>
    <row r="22" spans="1:18" x14ac:dyDescent="0.25">
      <c r="E22">
        <v>0</v>
      </c>
      <c r="F22">
        <v>0</v>
      </c>
      <c r="G22">
        <v>0</v>
      </c>
      <c r="H22">
        <v>0</v>
      </c>
      <c r="I22" s="24">
        <v>378429.6</v>
      </c>
      <c r="J22" s="24">
        <v>332778.40000000002</v>
      </c>
      <c r="K22" s="24">
        <v>431917.5</v>
      </c>
      <c r="L22" s="24">
        <v>553445</v>
      </c>
      <c r="M22" s="24">
        <v>226000</v>
      </c>
      <c r="N22" s="26">
        <v>94200</v>
      </c>
      <c r="O22" s="1">
        <v>0</v>
      </c>
      <c r="P22" s="26">
        <v>2016770.5</v>
      </c>
      <c r="Q22" s="24">
        <f t="shared" si="0"/>
        <v>0</v>
      </c>
    </row>
    <row r="23" spans="1:18" x14ac:dyDescent="0.25">
      <c r="E23">
        <v>0</v>
      </c>
      <c r="F23">
        <v>0</v>
      </c>
      <c r="G23" s="24">
        <v>192573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 s="1">
        <v>0</v>
      </c>
      <c r="O23" s="1">
        <v>0</v>
      </c>
      <c r="P23" s="26">
        <v>192573</v>
      </c>
      <c r="Q23" s="24">
        <f t="shared" si="0"/>
        <v>0</v>
      </c>
      <c r="R23" t="s">
        <v>12</v>
      </c>
    </row>
    <row r="24" spans="1:18" x14ac:dyDescent="0.25">
      <c r="E24" s="24">
        <v>185579</v>
      </c>
      <c r="F24" s="24">
        <v>174601.4</v>
      </c>
      <c r="G24" s="24">
        <v>207570</v>
      </c>
      <c r="H24" s="24">
        <v>178674.9</v>
      </c>
      <c r="I24" s="24">
        <v>162242.5</v>
      </c>
      <c r="J24" s="24">
        <v>175000</v>
      </c>
      <c r="K24" s="24">
        <v>175000</v>
      </c>
      <c r="L24" s="24">
        <v>175000</v>
      </c>
      <c r="M24" s="24">
        <v>291555.8</v>
      </c>
      <c r="N24" s="26">
        <v>199557.8</v>
      </c>
      <c r="O24" s="26">
        <v>301000</v>
      </c>
      <c r="P24" s="26">
        <v>2225781.4</v>
      </c>
      <c r="Q24" s="24">
        <f t="shared" si="0"/>
        <v>0</v>
      </c>
      <c r="R24" t="s">
        <v>13</v>
      </c>
    </row>
    <row r="25" spans="1:18" x14ac:dyDescent="0.25">
      <c r="B25" t="s">
        <v>172</v>
      </c>
      <c r="C25" t="s">
        <v>165</v>
      </c>
      <c r="D25" t="s">
        <v>171</v>
      </c>
      <c r="E25" s="24">
        <v>653646.69999999995</v>
      </c>
      <c r="F25" s="24">
        <v>773439.8</v>
      </c>
      <c r="G25" s="24">
        <v>1380858.4</v>
      </c>
      <c r="H25" s="24">
        <v>1508282.1</v>
      </c>
      <c r="I25" s="24">
        <v>1244095</v>
      </c>
      <c r="J25" s="24">
        <v>960492.3</v>
      </c>
      <c r="K25" s="24">
        <v>785736.4</v>
      </c>
      <c r="L25" s="24">
        <v>720855.1</v>
      </c>
      <c r="M25" s="24">
        <v>1227028.8999999999</v>
      </c>
      <c r="N25" s="26">
        <v>1395295.3</v>
      </c>
      <c r="O25" s="26">
        <v>789821.5</v>
      </c>
      <c r="P25" s="26">
        <v>11439551.5</v>
      </c>
      <c r="Q25" s="24">
        <f t="shared" si="0"/>
        <v>0</v>
      </c>
      <c r="R25" t="s">
        <v>10</v>
      </c>
    </row>
    <row r="26" spans="1:18" x14ac:dyDescent="0.25">
      <c r="E26">
        <v>0</v>
      </c>
      <c r="F26">
        <v>0</v>
      </c>
      <c r="G26" s="24">
        <v>637500</v>
      </c>
      <c r="H26" s="24">
        <v>637500</v>
      </c>
      <c r="I26" s="24">
        <v>311570.40000000002</v>
      </c>
      <c r="J26" s="24">
        <v>191221.6</v>
      </c>
      <c r="K26" s="24">
        <v>92082.5</v>
      </c>
      <c r="L26" s="24">
        <v>26555</v>
      </c>
      <c r="M26" s="24">
        <v>354000</v>
      </c>
      <c r="N26" s="26">
        <v>485800</v>
      </c>
      <c r="O26" s="1">
        <v>0</v>
      </c>
      <c r="P26" s="26">
        <v>2736229.5</v>
      </c>
      <c r="Q26" s="24">
        <f t="shared" si="0"/>
        <v>0</v>
      </c>
      <c r="R26" t="s">
        <v>11</v>
      </c>
    </row>
    <row r="27" spans="1:18" x14ac:dyDescent="0.25">
      <c r="E27" s="24">
        <v>146744.29999999999</v>
      </c>
      <c r="F27" s="24">
        <v>220251.1</v>
      </c>
      <c r="G27" s="24">
        <v>151886.20000000001</v>
      </c>
      <c r="H27" s="24">
        <v>303400.90000000002</v>
      </c>
      <c r="I27" s="24">
        <v>344160</v>
      </c>
      <c r="J27" s="24">
        <v>157420</v>
      </c>
      <c r="K27" s="24">
        <v>157420</v>
      </c>
      <c r="L27" s="24">
        <v>157420</v>
      </c>
      <c r="M27" s="24">
        <v>158000</v>
      </c>
      <c r="N27" s="26">
        <v>158000</v>
      </c>
      <c r="O27" s="1">
        <v>0</v>
      </c>
      <c r="P27" s="26">
        <v>1954702.5</v>
      </c>
      <c r="Q27" s="24">
        <f t="shared" si="0"/>
        <v>0</v>
      </c>
      <c r="R27" t="s">
        <v>12</v>
      </c>
    </row>
    <row r="28" spans="1:18" x14ac:dyDescent="0.25">
      <c r="E28" s="24">
        <v>506902.4</v>
      </c>
      <c r="F28" s="24">
        <v>553188.69999999995</v>
      </c>
      <c r="G28" s="24">
        <v>591472.19999999995</v>
      </c>
      <c r="H28" s="24">
        <v>567381.19999999995</v>
      </c>
      <c r="I28" s="24">
        <v>588364.6</v>
      </c>
      <c r="J28" s="24">
        <v>611850.69999999995</v>
      </c>
      <c r="K28" s="24">
        <v>536233.9</v>
      </c>
      <c r="L28" s="24">
        <v>536880.1</v>
      </c>
      <c r="M28" s="24">
        <v>715028.9</v>
      </c>
      <c r="N28" s="26">
        <v>751495.3</v>
      </c>
      <c r="O28" s="26">
        <v>789821.5</v>
      </c>
      <c r="P28" s="26">
        <v>6748619.5</v>
      </c>
      <c r="Q28" s="24">
        <f t="shared" si="0"/>
        <v>0</v>
      </c>
      <c r="R28" t="s">
        <v>13</v>
      </c>
    </row>
    <row r="29" spans="1:18" x14ac:dyDescent="0.25"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 s="1">
        <v>0</v>
      </c>
      <c r="O29" s="1">
        <v>0</v>
      </c>
      <c r="P29" s="1">
        <v>0</v>
      </c>
      <c r="Q29" s="24">
        <f t="shared" si="0"/>
        <v>0</v>
      </c>
      <c r="R29" t="s">
        <v>14</v>
      </c>
    </row>
    <row r="30" spans="1:18" x14ac:dyDescent="0.25">
      <c r="D30" t="s">
        <v>43</v>
      </c>
      <c r="E30">
        <v>0</v>
      </c>
      <c r="F30">
        <v>0</v>
      </c>
      <c r="G30">
        <v>546.70000000000005</v>
      </c>
      <c r="H30">
        <v>867</v>
      </c>
      <c r="I30">
        <v>733.6</v>
      </c>
      <c r="J30">
        <v>869.1</v>
      </c>
      <c r="K30">
        <v>869.1</v>
      </c>
      <c r="L30">
        <v>869.1</v>
      </c>
      <c r="M30">
        <v>869.1</v>
      </c>
      <c r="N30" s="1">
        <v>869.1</v>
      </c>
      <c r="O30" s="1">
        <v>869.1</v>
      </c>
      <c r="P30" s="26">
        <v>7361.9</v>
      </c>
      <c r="Q30" s="24">
        <f t="shared" si="0"/>
        <v>0</v>
      </c>
      <c r="R30" t="s">
        <v>10</v>
      </c>
    </row>
    <row r="31" spans="1:18" x14ac:dyDescent="0.25"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 s="1">
        <v>0</v>
      </c>
      <c r="O31" s="1">
        <v>0</v>
      </c>
      <c r="P31" s="1">
        <v>0</v>
      </c>
      <c r="Q31" s="24">
        <f t="shared" si="0"/>
        <v>0</v>
      </c>
      <c r="R31" t="s">
        <v>11</v>
      </c>
    </row>
    <row r="32" spans="1:18" x14ac:dyDescent="0.25"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 s="1">
        <v>0</v>
      </c>
      <c r="O32" s="1">
        <v>0</v>
      </c>
      <c r="P32" s="1">
        <v>0</v>
      </c>
      <c r="Q32" s="24">
        <f t="shared" si="0"/>
        <v>0</v>
      </c>
      <c r="R32" t="s">
        <v>12</v>
      </c>
    </row>
    <row r="33" spans="1:18" x14ac:dyDescent="0.25">
      <c r="E33">
        <v>0</v>
      </c>
      <c r="F33">
        <v>0</v>
      </c>
      <c r="G33">
        <v>546.70000000000005</v>
      </c>
      <c r="H33">
        <v>867</v>
      </c>
      <c r="I33">
        <v>733.6</v>
      </c>
      <c r="J33">
        <v>869.1</v>
      </c>
      <c r="K33">
        <v>869.1</v>
      </c>
      <c r="L33">
        <v>869.1</v>
      </c>
      <c r="M33">
        <v>869.1</v>
      </c>
      <c r="N33" s="1">
        <v>869.1</v>
      </c>
      <c r="O33" s="1">
        <v>869.1</v>
      </c>
      <c r="P33" s="26">
        <v>7361.9</v>
      </c>
      <c r="Q33" s="24">
        <f t="shared" si="0"/>
        <v>0</v>
      </c>
      <c r="R33" t="s">
        <v>13</v>
      </c>
    </row>
    <row r="34" spans="1:18" x14ac:dyDescent="0.25"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 s="1">
        <v>0</v>
      </c>
      <c r="O34" s="1">
        <v>0</v>
      </c>
      <c r="P34" s="1">
        <v>0</v>
      </c>
      <c r="Q34" s="24">
        <f t="shared" si="0"/>
        <v>0</v>
      </c>
      <c r="R34" t="s">
        <v>14</v>
      </c>
    </row>
    <row r="35" spans="1:18" x14ac:dyDescent="0.25">
      <c r="D35" t="s">
        <v>44</v>
      </c>
      <c r="E35">
        <v>0</v>
      </c>
      <c r="F35">
        <v>0</v>
      </c>
      <c r="G35" s="24">
        <v>1322.7</v>
      </c>
      <c r="H35" s="24">
        <v>1152.7</v>
      </c>
      <c r="I35" s="24">
        <v>1322.7</v>
      </c>
      <c r="J35" s="24">
        <v>1322.7</v>
      </c>
      <c r="K35" s="24">
        <v>1322.7</v>
      </c>
      <c r="L35">
        <v>1322.7</v>
      </c>
      <c r="M35" s="24">
        <v>1874.6</v>
      </c>
      <c r="N35" s="26">
        <v>1874.6</v>
      </c>
      <c r="O35" s="26">
        <v>1874.6</v>
      </c>
      <c r="P35" s="26">
        <v>13390</v>
      </c>
      <c r="Q35" s="24">
        <f t="shared" si="0"/>
        <v>0</v>
      </c>
      <c r="R35" t="s">
        <v>10</v>
      </c>
    </row>
    <row r="36" spans="1:18" x14ac:dyDescent="0.25">
      <c r="Q36" s="24">
        <f t="shared" si="0"/>
        <v>0</v>
      </c>
    </row>
    <row r="37" spans="1:18" x14ac:dyDescent="0.25"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 s="1">
        <v>0</v>
      </c>
      <c r="O37" s="1">
        <v>0</v>
      </c>
      <c r="P37" s="1">
        <v>0</v>
      </c>
      <c r="Q37" s="24">
        <f t="shared" si="0"/>
        <v>0</v>
      </c>
      <c r="R37" t="s">
        <v>11</v>
      </c>
    </row>
    <row r="38" spans="1:18" x14ac:dyDescent="0.25"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 s="1">
        <v>0</v>
      </c>
      <c r="O38" s="1">
        <v>0</v>
      </c>
      <c r="P38" s="1">
        <v>0</v>
      </c>
      <c r="Q38" s="24">
        <f t="shared" si="0"/>
        <v>0</v>
      </c>
      <c r="R38" t="s">
        <v>12</v>
      </c>
    </row>
    <row r="39" spans="1:18" x14ac:dyDescent="0.25">
      <c r="E39">
        <v>0</v>
      </c>
      <c r="F39">
        <v>0</v>
      </c>
      <c r="G39" s="24">
        <v>1322.7</v>
      </c>
      <c r="H39" s="24">
        <v>1152.7</v>
      </c>
      <c r="I39" s="24">
        <v>1322.7</v>
      </c>
      <c r="J39" s="24">
        <v>1322.7</v>
      </c>
      <c r="K39" s="24">
        <v>1322.7</v>
      </c>
      <c r="L39" s="24">
        <v>1322.7</v>
      </c>
      <c r="M39">
        <v>1874.6</v>
      </c>
      <c r="N39" s="26">
        <v>1874.6</v>
      </c>
      <c r="O39" s="26">
        <v>1874.6</v>
      </c>
      <c r="P39" s="26">
        <v>13390</v>
      </c>
      <c r="Q39" s="24">
        <f t="shared" si="0"/>
        <v>0</v>
      </c>
      <c r="R39" t="s">
        <v>13</v>
      </c>
    </row>
    <row r="40" spans="1:18" x14ac:dyDescent="0.25"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 s="1">
        <v>0</v>
      </c>
      <c r="O40" s="1">
        <v>0</v>
      </c>
      <c r="P40" s="1">
        <v>0</v>
      </c>
      <c r="Q40" s="24">
        <f t="shared" si="0"/>
        <v>0</v>
      </c>
      <c r="R40" t="s">
        <v>14</v>
      </c>
    </row>
    <row r="41" spans="1:18" x14ac:dyDescent="0.25">
      <c r="D41" t="s">
        <v>45</v>
      </c>
      <c r="E41">
        <v>0</v>
      </c>
      <c r="F41">
        <v>0</v>
      </c>
      <c r="G41">
        <v>631.70000000000005</v>
      </c>
      <c r="H41">
        <v>631.70000000000005</v>
      </c>
      <c r="I41">
        <v>590.1</v>
      </c>
      <c r="J41">
        <v>631.70000000000005</v>
      </c>
      <c r="K41">
        <v>631.70000000000005</v>
      </c>
      <c r="L41">
        <v>631.70000000000005</v>
      </c>
      <c r="M41">
        <v>631.70000000000005</v>
      </c>
      <c r="N41" s="1">
        <v>631.70000000000005</v>
      </c>
      <c r="O41" s="1">
        <v>631.70000000000005</v>
      </c>
      <c r="P41" s="26">
        <v>5643.7</v>
      </c>
      <c r="Q41" s="24">
        <f t="shared" si="0"/>
        <v>0</v>
      </c>
      <c r="R41" t="s">
        <v>10</v>
      </c>
    </row>
    <row r="42" spans="1:18" x14ac:dyDescent="0.25"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 s="1">
        <v>0</v>
      </c>
      <c r="O42" s="1">
        <v>0</v>
      </c>
      <c r="P42" s="1">
        <v>0</v>
      </c>
      <c r="Q42" s="24">
        <f t="shared" si="0"/>
        <v>0</v>
      </c>
      <c r="R42" t="s">
        <v>11</v>
      </c>
    </row>
    <row r="43" spans="1:18" x14ac:dyDescent="0.25">
      <c r="Q43" s="24">
        <f t="shared" si="0"/>
        <v>0</v>
      </c>
    </row>
    <row r="44" spans="1:18" hidden="1" x14ac:dyDescent="0.25">
      <c r="A44">
        <v>1</v>
      </c>
      <c r="B44">
        <v>2</v>
      </c>
      <c r="C44">
        <v>3</v>
      </c>
      <c r="D44">
        <v>4</v>
      </c>
      <c r="E44">
        <v>5</v>
      </c>
      <c r="F44">
        <v>6</v>
      </c>
      <c r="G44">
        <v>7</v>
      </c>
      <c r="H44">
        <v>8</v>
      </c>
      <c r="I44">
        <v>9</v>
      </c>
      <c r="J44">
        <v>10</v>
      </c>
      <c r="K44">
        <v>11</v>
      </c>
      <c r="L44">
        <v>12</v>
      </c>
      <c r="M44">
        <v>13</v>
      </c>
      <c r="N44" s="1">
        <v>14</v>
      </c>
      <c r="O44" s="1">
        <v>15</v>
      </c>
      <c r="P44" s="1">
        <v>16</v>
      </c>
      <c r="Q44" s="24">
        <f t="shared" si="0"/>
        <v>94</v>
      </c>
      <c r="R44">
        <v>17</v>
      </c>
    </row>
    <row r="45" spans="1:18" x14ac:dyDescent="0.25"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 s="1">
        <v>0</v>
      </c>
      <c r="O45" s="1">
        <v>0</v>
      </c>
      <c r="P45" s="1">
        <v>0</v>
      </c>
      <c r="Q45" s="24">
        <f t="shared" si="0"/>
        <v>0</v>
      </c>
      <c r="R45" t="s">
        <v>12</v>
      </c>
    </row>
    <row r="46" spans="1:18" x14ac:dyDescent="0.25">
      <c r="E46">
        <v>0</v>
      </c>
      <c r="F46">
        <v>0</v>
      </c>
      <c r="G46">
        <v>631.70000000000005</v>
      </c>
      <c r="H46">
        <v>631.70000000000005</v>
      </c>
      <c r="I46">
        <v>590.1</v>
      </c>
      <c r="J46">
        <v>631.70000000000005</v>
      </c>
      <c r="K46">
        <v>631.70000000000005</v>
      </c>
      <c r="L46">
        <v>631.70000000000005</v>
      </c>
      <c r="M46">
        <v>631.70000000000005</v>
      </c>
      <c r="N46" s="1">
        <v>631.70000000000005</v>
      </c>
      <c r="O46" s="1">
        <v>631.70000000000005</v>
      </c>
      <c r="P46" s="26">
        <v>5643.7</v>
      </c>
      <c r="Q46" s="24">
        <f t="shared" si="0"/>
        <v>0</v>
      </c>
      <c r="R46" t="s">
        <v>13</v>
      </c>
    </row>
    <row r="47" spans="1:18" x14ac:dyDescent="0.25"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 s="1">
        <v>0</v>
      </c>
      <c r="O47" s="1">
        <v>0</v>
      </c>
      <c r="P47" s="1">
        <v>0</v>
      </c>
      <c r="Q47" s="24">
        <f t="shared" si="0"/>
        <v>0</v>
      </c>
      <c r="R47" t="s">
        <v>14</v>
      </c>
    </row>
    <row r="48" spans="1:18" x14ac:dyDescent="0.25">
      <c r="D48" t="s">
        <v>46</v>
      </c>
      <c r="E48">
        <v>0</v>
      </c>
      <c r="F48">
        <v>0</v>
      </c>
      <c r="G48">
        <v>345.6</v>
      </c>
      <c r="H48">
        <v>299.89999999999998</v>
      </c>
      <c r="I48">
        <v>259.10000000000002</v>
      </c>
      <c r="J48">
        <v>345.6</v>
      </c>
      <c r="K48">
        <v>345.6</v>
      </c>
      <c r="L48">
        <v>345.6</v>
      </c>
      <c r="M48">
        <v>362.7</v>
      </c>
      <c r="N48" s="1">
        <v>362.7</v>
      </c>
      <c r="O48" s="1">
        <v>362.7</v>
      </c>
      <c r="P48" s="26">
        <v>3029.5</v>
      </c>
      <c r="Q48" s="24">
        <f t="shared" si="0"/>
        <v>0</v>
      </c>
      <c r="R48" t="s">
        <v>10</v>
      </c>
    </row>
    <row r="49" spans="1:18" x14ac:dyDescent="0.25"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 s="1">
        <v>0</v>
      </c>
      <c r="O49" s="1">
        <v>0</v>
      </c>
      <c r="P49" s="1">
        <v>0</v>
      </c>
      <c r="Q49" s="24">
        <f t="shared" si="0"/>
        <v>0</v>
      </c>
      <c r="R49" t="s">
        <v>11</v>
      </c>
    </row>
    <row r="50" spans="1:18" x14ac:dyDescent="0.25"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 s="1">
        <v>0</v>
      </c>
      <c r="O50" s="1">
        <v>0</v>
      </c>
      <c r="P50" s="1">
        <v>0</v>
      </c>
      <c r="Q50" s="24">
        <f t="shared" si="0"/>
        <v>0</v>
      </c>
      <c r="R50" t="s">
        <v>12</v>
      </c>
    </row>
    <row r="51" spans="1:18" x14ac:dyDescent="0.25">
      <c r="E51">
        <v>0</v>
      </c>
      <c r="F51">
        <v>0</v>
      </c>
      <c r="G51">
        <v>345.6</v>
      </c>
      <c r="H51">
        <v>299.89999999999998</v>
      </c>
      <c r="I51">
        <v>259.10000000000002</v>
      </c>
      <c r="J51">
        <v>345.6</v>
      </c>
      <c r="K51">
        <v>345.6</v>
      </c>
      <c r="L51">
        <v>345.6</v>
      </c>
      <c r="M51">
        <v>362.7</v>
      </c>
      <c r="N51" s="1">
        <v>362.7</v>
      </c>
      <c r="O51" s="1">
        <v>362.7</v>
      </c>
      <c r="P51" s="26">
        <v>3029.5</v>
      </c>
      <c r="Q51" s="24">
        <f t="shared" si="0"/>
        <v>0</v>
      </c>
      <c r="R51" t="s">
        <v>13</v>
      </c>
    </row>
    <row r="52" spans="1:18" x14ac:dyDescent="0.25"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 s="1">
        <v>0</v>
      </c>
      <c r="O52" s="1">
        <v>0</v>
      </c>
      <c r="P52" s="1">
        <v>0</v>
      </c>
      <c r="Q52" s="24">
        <f t="shared" si="0"/>
        <v>0</v>
      </c>
      <c r="R52" t="s">
        <v>173</v>
      </c>
    </row>
    <row r="53" spans="1:18" x14ac:dyDescent="0.25">
      <c r="D53" t="s">
        <v>47</v>
      </c>
      <c r="E53">
        <v>0</v>
      </c>
      <c r="F53">
        <v>0</v>
      </c>
      <c r="G53">
        <v>412</v>
      </c>
      <c r="H53">
        <v>412</v>
      </c>
      <c r="I53">
        <v>693.1</v>
      </c>
      <c r="J53" s="24">
        <v>1286</v>
      </c>
      <c r="K53" s="24">
        <v>1286</v>
      </c>
      <c r="L53" s="24">
        <v>1286</v>
      </c>
      <c r="M53" s="24">
        <v>1350.3</v>
      </c>
      <c r="N53" s="26">
        <v>1350.3</v>
      </c>
      <c r="O53" s="1">
        <v>1350.3</v>
      </c>
      <c r="P53" s="26">
        <v>9426</v>
      </c>
      <c r="Q53" s="24">
        <f t="shared" si="0"/>
        <v>0</v>
      </c>
      <c r="R53" t="s">
        <v>10</v>
      </c>
    </row>
    <row r="54" spans="1:18" x14ac:dyDescent="0.25"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 s="1">
        <v>0</v>
      </c>
      <c r="O54" s="1">
        <v>0</v>
      </c>
      <c r="P54" s="1">
        <v>0</v>
      </c>
      <c r="Q54" s="24">
        <f t="shared" si="0"/>
        <v>0</v>
      </c>
      <c r="R54" t="s">
        <v>11</v>
      </c>
    </row>
    <row r="55" spans="1:18" x14ac:dyDescent="0.25"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 s="1">
        <v>0</v>
      </c>
      <c r="O55" s="1">
        <v>0</v>
      </c>
      <c r="P55" s="1">
        <v>0</v>
      </c>
      <c r="Q55" s="24">
        <f t="shared" si="0"/>
        <v>0</v>
      </c>
      <c r="R55" t="s">
        <v>12</v>
      </c>
    </row>
    <row r="56" spans="1:18" s="1" customFormat="1" x14ac:dyDescent="0.25">
      <c r="E56" s="1">
        <v>0</v>
      </c>
      <c r="F56" s="1">
        <v>0</v>
      </c>
      <c r="G56" s="1">
        <v>412</v>
      </c>
      <c r="H56" s="1">
        <v>412</v>
      </c>
      <c r="I56" s="1">
        <v>693.1</v>
      </c>
      <c r="J56" s="26">
        <v>1286</v>
      </c>
      <c r="K56" s="26">
        <v>1286</v>
      </c>
      <c r="L56" s="26">
        <v>1286</v>
      </c>
      <c r="M56" s="26">
        <v>1350.3</v>
      </c>
      <c r="N56" s="26">
        <v>1350.3</v>
      </c>
      <c r="O56" s="26">
        <v>1350.3</v>
      </c>
      <c r="P56" s="26">
        <v>9426</v>
      </c>
      <c r="Q56" s="26">
        <f t="shared" si="0"/>
        <v>0</v>
      </c>
      <c r="R56" s="1" t="s">
        <v>13</v>
      </c>
    </row>
    <row r="57" spans="1:18" x14ac:dyDescent="0.25"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 s="1">
        <v>0</v>
      </c>
      <c r="O57" s="1">
        <v>0</v>
      </c>
      <c r="P57" s="1">
        <v>0</v>
      </c>
      <c r="Q57" s="24">
        <f t="shared" si="0"/>
        <v>0</v>
      </c>
      <c r="R57" t="s">
        <v>14</v>
      </c>
    </row>
    <row r="58" spans="1:18" x14ac:dyDescent="0.25">
      <c r="A58" s="25">
        <v>43892</v>
      </c>
      <c r="B58" t="s">
        <v>174</v>
      </c>
      <c r="Q58" s="24">
        <f t="shared" si="0"/>
        <v>0</v>
      </c>
    </row>
    <row r="59" spans="1:18" x14ac:dyDescent="0.25">
      <c r="A59" t="s">
        <v>175</v>
      </c>
      <c r="Q59" s="24">
        <f t="shared" si="0"/>
        <v>0</v>
      </c>
    </row>
    <row r="60" spans="1:18" x14ac:dyDescent="0.25">
      <c r="B60" t="s">
        <v>165</v>
      </c>
      <c r="C60" t="s">
        <v>171</v>
      </c>
      <c r="D60" s="24"/>
      <c r="E60" s="24">
        <v>23462.5</v>
      </c>
      <c r="F60" s="24">
        <v>31480</v>
      </c>
      <c r="G60" s="24">
        <v>31381.8</v>
      </c>
      <c r="H60" s="24">
        <v>32605.9</v>
      </c>
      <c r="I60" s="24">
        <v>35935.1</v>
      </c>
      <c r="J60" s="24">
        <v>36604.300000000003</v>
      </c>
      <c r="K60" s="24">
        <v>36604.300000000003</v>
      </c>
      <c r="L60" s="24">
        <v>36604.300000000003</v>
      </c>
      <c r="M60" s="24">
        <v>44662.5</v>
      </c>
      <c r="N60" s="26">
        <v>46940.3</v>
      </c>
      <c r="O60" s="26">
        <v>49334.2</v>
      </c>
      <c r="P60" s="26">
        <v>405615.2</v>
      </c>
      <c r="Q60" s="24">
        <f t="shared" si="0"/>
        <v>0</v>
      </c>
    </row>
    <row r="61" spans="1:18" x14ac:dyDescent="0.25"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 s="1">
        <v>0</v>
      </c>
      <c r="O61" s="1">
        <v>0</v>
      </c>
      <c r="P61" s="1">
        <v>0</v>
      </c>
      <c r="Q61" s="24">
        <f t="shared" si="0"/>
        <v>0</v>
      </c>
      <c r="R61" t="s">
        <v>11</v>
      </c>
    </row>
    <row r="62" spans="1:18" x14ac:dyDescent="0.25"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 s="1">
        <v>0</v>
      </c>
      <c r="O62" s="1">
        <v>0</v>
      </c>
      <c r="P62" s="1">
        <v>0</v>
      </c>
      <c r="Q62" s="24">
        <f t="shared" si="0"/>
        <v>0</v>
      </c>
      <c r="R62" t="s">
        <v>12</v>
      </c>
    </row>
    <row r="63" spans="1:18" x14ac:dyDescent="0.25">
      <c r="E63" s="24">
        <v>23462.5</v>
      </c>
      <c r="F63" s="24">
        <v>31480</v>
      </c>
      <c r="G63" s="24">
        <v>31381.8</v>
      </c>
      <c r="H63" s="24">
        <v>32605.9</v>
      </c>
      <c r="I63" s="24">
        <v>35935.1</v>
      </c>
      <c r="J63" s="24">
        <v>36604.300000000003</v>
      </c>
      <c r="K63" s="24">
        <v>36604.300000000003</v>
      </c>
      <c r="L63" s="24">
        <v>36604.300000000003</v>
      </c>
      <c r="M63" s="24">
        <v>44662.5</v>
      </c>
      <c r="N63" s="26">
        <v>46940.3</v>
      </c>
      <c r="O63" s="26">
        <v>49334.2</v>
      </c>
      <c r="P63" s="26">
        <v>405615.2</v>
      </c>
      <c r="Q63" s="24">
        <f t="shared" si="0"/>
        <v>0</v>
      </c>
      <c r="R63" t="s">
        <v>13</v>
      </c>
    </row>
    <row r="64" spans="1:18" x14ac:dyDescent="0.25"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 s="1">
        <v>0</v>
      </c>
      <c r="O64" s="1">
        <v>0</v>
      </c>
      <c r="P64" s="1">
        <v>0</v>
      </c>
      <c r="Q64" s="24">
        <f t="shared" si="0"/>
        <v>0</v>
      </c>
      <c r="R64" t="s">
        <v>14</v>
      </c>
    </row>
    <row r="65" spans="1:18" x14ac:dyDescent="0.25">
      <c r="A65" s="25">
        <v>43923</v>
      </c>
      <c r="B65" t="s">
        <v>176</v>
      </c>
      <c r="Q65" s="24">
        <f t="shared" si="0"/>
        <v>0</v>
      </c>
    </row>
    <row r="66" spans="1:18" x14ac:dyDescent="0.25">
      <c r="A66" t="s">
        <v>177</v>
      </c>
      <c r="Q66" s="24">
        <f t="shared" si="0"/>
        <v>0</v>
      </c>
    </row>
    <row r="67" spans="1:18" x14ac:dyDescent="0.25">
      <c r="Q67" s="24">
        <f t="shared" si="0"/>
        <v>0</v>
      </c>
    </row>
    <row r="68" spans="1:18" x14ac:dyDescent="0.25">
      <c r="B68" t="s">
        <v>165</v>
      </c>
      <c r="C68" t="s">
        <v>178</v>
      </c>
      <c r="D68" s="24"/>
      <c r="E68" s="24">
        <v>1449</v>
      </c>
      <c r="F68">
        <v>771</v>
      </c>
      <c r="G68" s="24">
        <v>1472.6</v>
      </c>
      <c r="H68">
        <v>750</v>
      </c>
      <c r="I68">
        <v>137.1</v>
      </c>
      <c r="J68">
        <v>750</v>
      </c>
      <c r="K68">
        <v>750</v>
      </c>
      <c r="L68">
        <v>750</v>
      </c>
      <c r="M68">
        <v>787.5</v>
      </c>
      <c r="N68" s="1">
        <v>826.9</v>
      </c>
      <c r="O68" s="1">
        <v>868.2</v>
      </c>
      <c r="P68" s="26">
        <v>9312.2999999999993</v>
      </c>
      <c r="Q68" s="24">
        <f t="shared" si="0"/>
        <v>0</v>
      </c>
    </row>
    <row r="69" spans="1:18" x14ac:dyDescent="0.25"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 s="1">
        <v>0</v>
      </c>
      <c r="O69" s="1">
        <v>0</v>
      </c>
      <c r="P69" s="1">
        <v>0</v>
      </c>
      <c r="Q69" s="24">
        <f t="shared" si="0"/>
        <v>0</v>
      </c>
      <c r="R69" t="s">
        <v>11</v>
      </c>
    </row>
    <row r="70" spans="1:18" x14ac:dyDescent="0.25"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 s="1">
        <v>0</v>
      </c>
      <c r="O70" s="1">
        <v>0</v>
      </c>
      <c r="P70" s="1">
        <v>0</v>
      </c>
      <c r="Q70" s="24">
        <f t="shared" si="0"/>
        <v>0</v>
      </c>
      <c r="R70" t="s">
        <v>12</v>
      </c>
    </row>
    <row r="71" spans="1:18" x14ac:dyDescent="0.25">
      <c r="E71" s="24">
        <v>1449</v>
      </c>
      <c r="F71">
        <v>771</v>
      </c>
      <c r="G71" s="24">
        <v>1472.6</v>
      </c>
      <c r="H71">
        <v>750</v>
      </c>
      <c r="I71">
        <v>137.1</v>
      </c>
      <c r="J71">
        <v>750</v>
      </c>
      <c r="K71">
        <v>750</v>
      </c>
      <c r="L71">
        <v>750</v>
      </c>
      <c r="M71">
        <v>787.5</v>
      </c>
      <c r="N71" s="1">
        <v>826.9</v>
      </c>
      <c r="O71" s="1">
        <v>868.2</v>
      </c>
      <c r="P71" s="26">
        <v>9312.2999999999993</v>
      </c>
      <c r="Q71" s="24">
        <f t="shared" si="0"/>
        <v>0</v>
      </c>
    </row>
    <row r="72" spans="1:18" x14ac:dyDescent="0.25"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 s="1">
        <v>0</v>
      </c>
      <c r="O72" s="1">
        <v>0</v>
      </c>
      <c r="P72" s="1">
        <v>0</v>
      </c>
      <c r="Q72" s="24">
        <f t="shared" si="0"/>
        <v>0</v>
      </c>
      <c r="R72" t="s">
        <v>14</v>
      </c>
    </row>
    <row r="73" spans="1:18" x14ac:dyDescent="0.25">
      <c r="A73" t="s">
        <v>179</v>
      </c>
      <c r="B73" t="s">
        <v>171</v>
      </c>
      <c r="D73" s="24"/>
      <c r="E73">
        <v>0</v>
      </c>
      <c r="F73" s="24">
        <v>61123.4</v>
      </c>
      <c r="G73" s="24">
        <v>126314.3</v>
      </c>
      <c r="H73">
        <v>0</v>
      </c>
      <c r="I73" s="24">
        <v>46969.599999999999</v>
      </c>
      <c r="J73">
        <v>0</v>
      </c>
      <c r="K73">
        <v>0</v>
      </c>
      <c r="L73">
        <v>0</v>
      </c>
      <c r="M73" s="24">
        <v>54081.3</v>
      </c>
      <c r="N73" s="26">
        <v>56785.4</v>
      </c>
      <c r="O73" s="26">
        <v>59624.6</v>
      </c>
      <c r="P73" s="26">
        <v>404898.6</v>
      </c>
      <c r="Q73" s="24">
        <f t="shared" ref="Q73:Q119" si="1">SUM(E73:O73)-P73</f>
        <v>0</v>
      </c>
    </row>
    <row r="74" spans="1:18" x14ac:dyDescent="0.25">
      <c r="Q74" s="24">
        <f t="shared" si="1"/>
        <v>0</v>
      </c>
    </row>
    <row r="75" spans="1:18" x14ac:dyDescent="0.25"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 s="1">
        <v>0</v>
      </c>
      <c r="O75" s="1">
        <v>0</v>
      </c>
      <c r="P75" s="1">
        <v>0</v>
      </c>
      <c r="Q75" s="24">
        <f t="shared" si="1"/>
        <v>0</v>
      </c>
      <c r="R75" t="s">
        <v>11</v>
      </c>
    </row>
    <row r="76" spans="1:18" x14ac:dyDescent="0.25"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 s="1">
        <v>0</v>
      </c>
      <c r="O76" s="1">
        <v>0</v>
      </c>
      <c r="P76" s="1">
        <v>0</v>
      </c>
      <c r="Q76" s="24">
        <f t="shared" si="1"/>
        <v>0</v>
      </c>
      <c r="R76" t="s">
        <v>12</v>
      </c>
    </row>
    <row r="77" spans="1:18" x14ac:dyDescent="0.25">
      <c r="E77">
        <v>0</v>
      </c>
      <c r="F77" s="24">
        <v>61123.4</v>
      </c>
      <c r="G77" s="24">
        <v>126314.3</v>
      </c>
      <c r="H77">
        <v>0</v>
      </c>
      <c r="I77" s="24">
        <v>46969.599999999999</v>
      </c>
      <c r="J77">
        <v>0</v>
      </c>
      <c r="K77">
        <v>0</v>
      </c>
      <c r="L77">
        <v>0</v>
      </c>
      <c r="M77" s="24">
        <v>54081.3</v>
      </c>
      <c r="N77" s="26">
        <v>56785.4</v>
      </c>
      <c r="O77" s="26">
        <v>59624.6</v>
      </c>
      <c r="P77" s="26">
        <v>404898.6</v>
      </c>
      <c r="Q77" s="24">
        <f t="shared" si="1"/>
        <v>0</v>
      </c>
    </row>
    <row r="78" spans="1:18" x14ac:dyDescent="0.25">
      <c r="A78" t="s">
        <v>180</v>
      </c>
      <c r="B78" t="s">
        <v>165</v>
      </c>
      <c r="C78" t="s">
        <v>20</v>
      </c>
      <c r="D78" s="24"/>
      <c r="E78" s="24">
        <v>54920.5</v>
      </c>
      <c r="F78" s="24">
        <v>69173.600000000006</v>
      </c>
      <c r="G78" s="24">
        <v>63653.4</v>
      </c>
      <c r="H78" s="24">
        <v>63986.5</v>
      </c>
      <c r="I78" s="24">
        <v>53793.7</v>
      </c>
      <c r="J78" s="24">
        <v>65378.7</v>
      </c>
      <c r="K78" s="24">
        <v>63681.1</v>
      </c>
      <c r="L78" s="24">
        <v>63681.1</v>
      </c>
      <c r="M78" s="24">
        <v>95633</v>
      </c>
      <c r="N78" s="26">
        <v>100414.6</v>
      </c>
      <c r="O78" s="26">
        <v>105435.3</v>
      </c>
      <c r="P78" s="26">
        <v>799751.5</v>
      </c>
      <c r="Q78" s="24">
        <f t="shared" si="1"/>
        <v>0</v>
      </c>
    </row>
    <row r="79" spans="1:18" x14ac:dyDescent="0.25">
      <c r="E79">
        <v>0</v>
      </c>
      <c r="F79" s="24">
        <v>1400</v>
      </c>
      <c r="G79">
        <v>955.5</v>
      </c>
      <c r="H79">
        <v>465</v>
      </c>
      <c r="I79">
        <v>0</v>
      </c>
      <c r="J79">
        <v>0</v>
      </c>
      <c r="K79">
        <v>0</v>
      </c>
      <c r="L79">
        <v>0</v>
      </c>
      <c r="M79">
        <v>0</v>
      </c>
      <c r="N79" s="1">
        <v>0</v>
      </c>
      <c r="O79" s="1">
        <v>0</v>
      </c>
      <c r="P79" s="26">
        <v>2820.5</v>
      </c>
      <c r="Q79" s="24">
        <f t="shared" si="1"/>
        <v>0</v>
      </c>
      <c r="R79" t="s">
        <v>11</v>
      </c>
    </row>
    <row r="80" spans="1:18" x14ac:dyDescent="0.25">
      <c r="E80">
        <v>0</v>
      </c>
      <c r="F80">
        <v>0</v>
      </c>
      <c r="G80">
        <v>94.5</v>
      </c>
      <c r="H80">
        <v>35</v>
      </c>
      <c r="I80">
        <v>0</v>
      </c>
      <c r="J80">
        <v>0</v>
      </c>
      <c r="K80">
        <v>0</v>
      </c>
      <c r="L80">
        <v>0</v>
      </c>
      <c r="M80">
        <v>0</v>
      </c>
      <c r="N80" s="1">
        <v>0</v>
      </c>
      <c r="O80" s="1">
        <v>0</v>
      </c>
      <c r="P80" s="1">
        <v>129.5</v>
      </c>
      <c r="Q80" s="24">
        <f t="shared" si="1"/>
        <v>0</v>
      </c>
      <c r="R80" t="s">
        <v>12</v>
      </c>
    </row>
    <row r="81" spans="1:18" x14ac:dyDescent="0.25">
      <c r="E81" s="24">
        <v>54920.5</v>
      </c>
      <c r="F81" s="24">
        <v>67773.600000000006</v>
      </c>
      <c r="G81" s="24">
        <v>62603.4</v>
      </c>
      <c r="H81" s="24">
        <v>63486.5</v>
      </c>
      <c r="I81" s="24">
        <v>53793.7</v>
      </c>
      <c r="J81" s="24">
        <v>65378.7</v>
      </c>
      <c r="K81" s="24">
        <v>63681.1</v>
      </c>
      <c r="L81" s="24">
        <v>63681.1</v>
      </c>
      <c r="M81" s="24">
        <v>95633</v>
      </c>
      <c r="N81" s="26">
        <v>100414.6</v>
      </c>
      <c r="O81" s="26">
        <v>105435.3</v>
      </c>
      <c r="P81" s="26">
        <v>796801.5</v>
      </c>
      <c r="Q81" s="24">
        <f t="shared" si="1"/>
        <v>0</v>
      </c>
      <c r="R81" t="s">
        <v>13</v>
      </c>
    </row>
    <row r="82" spans="1:18" x14ac:dyDescent="0.25"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 s="1">
        <v>0</v>
      </c>
      <c r="O82" s="1">
        <v>0</v>
      </c>
      <c r="P82" s="1">
        <v>0</v>
      </c>
      <c r="Q82" s="24">
        <f t="shared" si="1"/>
        <v>0</v>
      </c>
      <c r="R82" t="s">
        <v>14</v>
      </c>
    </row>
    <row r="83" spans="1:18" x14ac:dyDescent="0.25">
      <c r="A83" s="25">
        <v>43833</v>
      </c>
      <c r="B83" t="s">
        <v>21</v>
      </c>
      <c r="C83" t="s">
        <v>165</v>
      </c>
      <c r="D83" t="s">
        <v>181</v>
      </c>
      <c r="E83" s="24">
        <v>3994.8</v>
      </c>
      <c r="F83" s="24">
        <v>11581.4</v>
      </c>
      <c r="G83" s="24">
        <v>11298.2</v>
      </c>
      <c r="H83" s="24">
        <v>8430.9</v>
      </c>
      <c r="I83" s="24">
        <v>9386.9</v>
      </c>
      <c r="J83" s="24">
        <v>9950</v>
      </c>
      <c r="K83" s="24">
        <v>9950</v>
      </c>
      <c r="L83" s="24">
        <v>9950</v>
      </c>
      <c r="M83" s="24">
        <v>11416.1</v>
      </c>
      <c r="N83" s="26">
        <v>11986.9</v>
      </c>
      <c r="O83" s="26">
        <v>12586.4</v>
      </c>
      <c r="P83" s="26">
        <v>110531.6</v>
      </c>
      <c r="Q83" s="24">
        <f t="shared" si="1"/>
        <v>0</v>
      </c>
      <c r="R83" t="s">
        <v>10</v>
      </c>
    </row>
    <row r="84" spans="1:18" x14ac:dyDescent="0.25">
      <c r="E84">
        <v>0</v>
      </c>
      <c r="F84" s="24">
        <v>1400</v>
      </c>
      <c r="G84">
        <v>955.5</v>
      </c>
      <c r="H84">
        <v>465</v>
      </c>
      <c r="I84">
        <v>0</v>
      </c>
      <c r="J84">
        <v>0</v>
      </c>
      <c r="K84">
        <v>0</v>
      </c>
      <c r="L84">
        <v>0</v>
      </c>
      <c r="M84">
        <v>0</v>
      </c>
      <c r="N84" s="1">
        <v>0</v>
      </c>
      <c r="O84" s="1">
        <v>0</v>
      </c>
      <c r="P84" s="26">
        <v>2820.5</v>
      </c>
      <c r="Q84" s="24">
        <f t="shared" si="1"/>
        <v>0</v>
      </c>
      <c r="R84" t="s">
        <v>11</v>
      </c>
    </row>
    <row r="85" spans="1:18" x14ac:dyDescent="0.25">
      <c r="E85">
        <v>0</v>
      </c>
      <c r="F85">
        <v>0</v>
      </c>
      <c r="G85">
        <v>94.5</v>
      </c>
      <c r="H85">
        <v>35</v>
      </c>
      <c r="I85">
        <v>0</v>
      </c>
      <c r="J85">
        <v>0</v>
      </c>
      <c r="K85">
        <v>0</v>
      </c>
      <c r="L85">
        <v>0</v>
      </c>
      <c r="M85">
        <v>0</v>
      </c>
      <c r="N85" s="1">
        <v>0</v>
      </c>
      <c r="O85" s="1">
        <v>0</v>
      </c>
      <c r="P85" s="1">
        <v>129.5</v>
      </c>
      <c r="Q85" s="24">
        <f t="shared" si="1"/>
        <v>0</v>
      </c>
      <c r="R85" t="s">
        <v>12</v>
      </c>
    </row>
    <row r="86" spans="1:18" x14ac:dyDescent="0.25">
      <c r="E86" s="24">
        <v>3994.8</v>
      </c>
      <c r="F86" s="24">
        <v>10181.4</v>
      </c>
      <c r="G86" s="24">
        <v>10248.200000000001</v>
      </c>
      <c r="H86" s="24">
        <v>7930.9</v>
      </c>
      <c r="I86" s="24">
        <v>9386.9</v>
      </c>
      <c r="J86" s="24">
        <v>9950</v>
      </c>
      <c r="K86" s="24">
        <v>9950</v>
      </c>
      <c r="L86" s="24">
        <v>9950</v>
      </c>
      <c r="M86" s="24">
        <v>11416.1</v>
      </c>
      <c r="N86" s="26">
        <v>11986.9</v>
      </c>
      <c r="O86" s="26">
        <f>12586.3+0.1</f>
        <v>12586.4</v>
      </c>
      <c r="P86" s="26">
        <v>107581.6</v>
      </c>
      <c r="Q86" s="24">
        <f>SUM(E86:O86)-P86</f>
        <v>0</v>
      </c>
      <c r="R86" t="s">
        <v>13</v>
      </c>
    </row>
    <row r="87" spans="1:18" x14ac:dyDescent="0.25"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 s="1">
        <v>0</v>
      </c>
      <c r="O87" s="1">
        <v>0</v>
      </c>
      <c r="P87" s="1">
        <v>0</v>
      </c>
      <c r="Q87" s="24">
        <f t="shared" si="1"/>
        <v>0</v>
      </c>
      <c r="R87" t="s">
        <v>14</v>
      </c>
    </row>
    <row r="88" spans="1:18" x14ac:dyDescent="0.25">
      <c r="A88" s="25">
        <v>43864</v>
      </c>
      <c r="B88" t="s">
        <v>22</v>
      </c>
      <c r="C88" t="s">
        <v>165</v>
      </c>
      <c r="D88" t="s">
        <v>181</v>
      </c>
      <c r="E88" s="24">
        <v>50925.7</v>
      </c>
      <c r="F88" s="24">
        <v>57592.2</v>
      </c>
      <c r="G88" s="24">
        <v>52355.199999999997</v>
      </c>
      <c r="H88" s="24">
        <v>55555.6</v>
      </c>
      <c r="I88" s="24">
        <v>44406.8</v>
      </c>
      <c r="J88" s="24">
        <v>55428.7</v>
      </c>
      <c r="K88" s="24">
        <v>53731.1</v>
      </c>
      <c r="L88" s="24">
        <v>53731.1</v>
      </c>
      <c r="M88" s="24">
        <v>84216.8</v>
      </c>
      <c r="N88" s="26">
        <v>88427.7</v>
      </c>
      <c r="O88" s="26">
        <v>92849</v>
      </c>
      <c r="P88" s="26">
        <v>689219.9</v>
      </c>
      <c r="Q88" s="24">
        <f t="shared" si="1"/>
        <v>0</v>
      </c>
      <c r="R88" t="s">
        <v>10</v>
      </c>
    </row>
    <row r="89" spans="1:18" x14ac:dyDescent="0.25"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 s="1">
        <v>0</v>
      </c>
      <c r="O89" s="1">
        <v>0</v>
      </c>
      <c r="P89" s="1">
        <v>0</v>
      </c>
      <c r="Q89" s="24">
        <f t="shared" si="1"/>
        <v>0</v>
      </c>
      <c r="R89" t="s">
        <v>11</v>
      </c>
    </row>
    <row r="90" spans="1:18" x14ac:dyDescent="0.25"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 s="1">
        <v>0</v>
      </c>
      <c r="O90" s="1">
        <v>0</v>
      </c>
      <c r="P90" s="1">
        <v>0</v>
      </c>
      <c r="Q90" s="24">
        <f t="shared" si="1"/>
        <v>0</v>
      </c>
      <c r="R90" t="s">
        <v>12</v>
      </c>
    </row>
    <row r="91" spans="1:18" x14ac:dyDescent="0.25">
      <c r="E91" s="24">
        <v>50925.7</v>
      </c>
      <c r="F91" s="24">
        <v>57592.2</v>
      </c>
      <c r="G91" s="24">
        <v>52355.199999999997</v>
      </c>
      <c r="H91" s="24">
        <v>55555.6</v>
      </c>
      <c r="I91" s="24">
        <v>44406.8</v>
      </c>
      <c r="J91" s="24">
        <v>55428.7</v>
      </c>
      <c r="K91" s="24">
        <v>53731.1</v>
      </c>
      <c r="L91" s="24">
        <v>53731.1</v>
      </c>
      <c r="M91" s="24">
        <v>84216.8</v>
      </c>
      <c r="N91" s="26">
        <v>88427.7</v>
      </c>
      <c r="O91" s="26">
        <v>92849</v>
      </c>
      <c r="P91" s="26">
        <v>689219.9</v>
      </c>
      <c r="Q91" s="24">
        <f t="shared" si="1"/>
        <v>0</v>
      </c>
      <c r="R91" t="s">
        <v>13</v>
      </c>
    </row>
    <row r="92" spans="1:18" x14ac:dyDescent="0.25"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 s="1">
        <v>0</v>
      </c>
      <c r="O92" s="1">
        <v>0</v>
      </c>
      <c r="P92" s="1">
        <v>0</v>
      </c>
      <c r="Q92" s="24">
        <f t="shared" si="1"/>
        <v>0</v>
      </c>
      <c r="R92" t="s">
        <v>14</v>
      </c>
    </row>
    <row r="93" spans="1:18" x14ac:dyDescent="0.25">
      <c r="A93">
        <v>4</v>
      </c>
      <c r="B93" t="s">
        <v>23</v>
      </c>
      <c r="C93" t="s">
        <v>165</v>
      </c>
      <c r="D93" t="s">
        <v>24</v>
      </c>
      <c r="E93" s="24">
        <v>299972.59999999998</v>
      </c>
      <c r="F93" s="24">
        <v>297867</v>
      </c>
      <c r="G93" s="24">
        <v>337596.5</v>
      </c>
      <c r="H93" s="24">
        <v>309604.8</v>
      </c>
      <c r="I93" s="24">
        <v>252533.2</v>
      </c>
      <c r="J93" s="24">
        <v>264240</v>
      </c>
      <c r="K93" s="24">
        <v>268106</v>
      </c>
      <c r="L93" s="24">
        <v>386242.9</v>
      </c>
      <c r="M93" s="24">
        <v>460913.1</v>
      </c>
      <c r="N93" s="26">
        <v>481131.4</v>
      </c>
      <c r="O93" s="26">
        <v>388748.3</v>
      </c>
      <c r="P93" s="26">
        <v>3746955.8</v>
      </c>
      <c r="Q93" s="24">
        <f t="shared" si="1"/>
        <v>0</v>
      </c>
      <c r="R93" t="s">
        <v>10</v>
      </c>
    </row>
    <row r="94" spans="1:18" x14ac:dyDescent="0.25"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 s="1">
        <v>0</v>
      </c>
      <c r="O94" s="1">
        <v>0</v>
      </c>
      <c r="P94" s="1">
        <v>0</v>
      </c>
      <c r="Q94" s="24">
        <f t="shared" si="1"/>
        <v>0</v>
      </c>
      <c r="R94" t="s">
        <v>11</v>
      </c>
    </row>
    <row r="95" spans="1:18" x14ac:dyDescent="0.25"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 s="24">
        <v>113884.3</v>
      </c>
      <c r="M95" s="24">
        <v>113884.3</v>
      </c>
      <c r="N95" s="26">
        <v>113884.3</v>
      </c>
      <c r="O95" s="1">
        <v>0</v>
      </c>
      <c r="P95" s="26">
        <v>341652.9</v>
      </c>
      <c r="Q95" s="24">
        <f t="shared" si="1"/>
        <v>0</v>
      </c>
      <c r="R95" t="s">
        <v>12</v>
      </c>
    </row>
    <row r="96" spans="1:18" x14ac:dyDescent="0.25">
      <c r="E96" s="24">
        <v>249487.6</v>
      </c>
      <c r="F96" s="24">
        <v>264206.40000000002</v>
      </c>
      <c r="G96" s="24">
        <v>305946.5</v>
      </c>
      <c r="H96" s="24">
        <v>279604.8</v>
      </c>
      <c r="I96" s="24">
        <v>221933.2</v>
      </c>
      <c r="J96" s="24">
        <v>225580</v>
      </c>
      <c r="K96" s="24">
        <v>225580</v>
      </c>
      <c r="L96" s="24">
        <v>225580</v>
      </c>
      <c r="M96" s="24">
        <v>295572.3</v>
      </c>
      <c r="N96" s="26">
        <v>310645</v>
      </c>
      <c r="O96" s="26">
        <v>326486</v>
      </c>
      <c r="P96" s="26">
        <v>2930621.8</v>
      </c>
      <c r="Q96" s="24">
        <f t="shared" si="1"/>
        <v>0</v>
      </c>
      <c r="R96" t="s">
        <v>13</v>
      </c>
    </row>
    <row r="97" spans="1:18" x14ac:dyDescent="0.25">
      <c r="E97" s="24">
        <v>50485</v>
      </c>
      <c r="F97" s="24">
        <v>33660.6</v>
      </c>
      <c r="G97" s="24">
        <v>31650</v>
      </c>
      <c r="H97" s="24">
        <v>30000</v>
      </c>
      <c r="I97" s="24">
        <v>30600</v>
      </c>
      <c r="J97" s="24">
        <v>38660</v>
      </c>
      <c r="K97" s="24">
        <v>42526</v>
      </c>
      <c r="L97" s="24">
        <v>46778.6</v>
      </c>
      <c r="M97" s="24">
        <v>51456.5</v>
      </c>
      <c r="N97" s="26">
        <v>56602.1</v>
      </c>
      <c r="O97" s="26">
        <v>62262.3</v>
      </c>
      <c r="P97" s="26">
        <v>474681.1</v>
      </c>
      <c r="Q97" s="24">
        <f t="shared" si="1"/>
        <v>0</v>
      </c>
      <c r="R97" t="s">
        <v>14</v>
      </c>
    </row>
    <row r="98" spans="1:18" x14ac:dyDescent="0.25">
      <c r="A98" t="s">
        <v>182</v>
      </c>
      <c r="B98" t="s">
        <v>165</v>
      </c>
      <c r="C98" t="s">
        <v>24</v>
      </c>
      <c r="D98" s="24"/>
      <c r="E98" s="24">
        <v>249487.6</v>
      </c>
      <c r="F98" s="24">
        <v>234206.4</v>
      </c>
      <c r="G98" s="24">
        <v>277446.5</v>
      </c>
      <c r="H98" s="24">
        <v>279354.8</v>
      </c>
      <c r="I98" s="24">
        <v>221686.5</v>
      </c>
      <c r="J98" s="24">
        <v>225330</v>
      </c>
      <c r="K98" s="24">
        <v>225330</v>
      </c>
      <c r="L98" s="24">
        <v>225330</v>
      </c>
      <c r="M98" s="24">
        <v>293997.3</v>
      </c>
      <c r="N98" s="26">
        <v>308991.2</v>
      </c>
      <c r="O98" s="26">
        <v>324749.7</v>
      </c>
      <c r="P98" s="26">
        <v>2865910</v>
      </c>
      <c r="Q98" s="24">
        <f t="shared" si="1"/>
        <v>0</v>
      </c>
    </row>
    <row r="99" spans="1:18" x14ac:dyDescent="0.25"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 s="1">
        <v>0</v>
      </c>
      <c r="O99" s="1">
        <v>0</v>
      </c>
      <c r="P99" s="1">
        <v>0</v>
      </c>
      <c r="Q99" s="24">
        <f t="shared" si="1"/>
        <v>0</v>
      </c>
      <c r="R99" t="s">
        <v>11</v>
      </c>
    </row>
    <row r="100" spans="1:18" x14ac:dyDescent="0.25"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 s="1">
        <v>0</v>
      </c>
      <c r="O100" s="1">
        <v>0</v>
      </c>
      <c r="P100" s="1">
        <v>0</v>
      </c>
      <c r="Q100" s="24">
        <f t="shared" si="1"/>
        <v>0</v>
      </c>
      <c r="R100" t="s">
        <v>12</v>
      </c>
    </row>
    <row r="101" spans="1:18" x14ac:dyDescent="0.25">
      <c r="E101" s="24">
        <v>249487.6</v>
      </c>
      <c r="F101" s="24">
        <v>234206.4</v>
      </c>
      <c r="G101" s="24">
        <v>277446.5</v>
      </c>
      <c r="H101" s="24">
        <v>279354.8</v>
      </c>
      <c r="I101" s="24">
        <v>221686.5</v>
      </c>
      <c r="J101" s="24">
        <v>225330</v>
      </c>
      <c r="K101" s="24">
        <v>225330</v>
      </c>
      <c r="L101" s="24">
        <v>225330</v>
      </c>
      <c r="M101" s="24">
        <v>293997.3</v>
      </c>
      <c r="N101" s="26">
        <v>308991.2</v>
      </c>
      <c r="O101" s="26">
        <v>324749.7</v>
      </c>
      <c r="P101" s="26">
        <v>2865910</v>
      </c>
      <c r="Q101" s="24">
        <f t="shared" si="1"/>
        <v>0</v>
      </c>
      <c r="R101" t="s">
        <v>183</v>
      </c>
    </row>
    <row r="102" spans="1:18" x14ac:dyDescent="0.25"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 s="1">
        <v>0</v>
      </c>
      <c r="O102" s="1">
        <v>0</v>
      </c>
      <c r="P102" s="1">
        <v>0</v>
      </c>
      <c r="Q102" s="24">
        <f t="shared" si="1"/>
        <v>0</v>
      </c>
      <c r="R102" t="s">
        <v>14</v>
      </c>
    </row>
    <row r="103" spans="1:18" x14ac:dyDescent="0.25">
      <c r="A103" t="s">
        <v>184</v>
      </c>
      <c r="B103" t="s">
        <v>165</v>
      </c>
      <c r="C103" t="s">
        <v>24</v>
      </c>
      <c r="D103" s="24"/>
      <c r="E103" s="24">
        <v>50485</v>
      </c>
      <c r="F103" s="24">
        <v>33660.6</v>
      </c>
      <c r="G103" s="24">
        <v>31650</v>
      </c>
      <c r="H103" s="24">
        <v>25000</v>
      </c>
      <c r="I103" s="24">
        <v>30600</v>
      </c>
      <c r="J103" s="24">
        <v>33660</v>
      </c>
      <c r="K103" s="24">
        <v>37026</v>
      </c>
      <c r="L103" s="24">
        <v>94612.9</v>
      </c>
      <c r="M103" s="24">
        <v>98685.8</v>
      </c>
      <c r="N103" s="26">
        <v>103165.9</v>
      </c>
      <c r="O103" s="26">
        <f>54209.8-0.1</f>
        <v>54209.700000000004</v>
      </c>
      <c r="P103" s="26">
        <v>592755.9</v>
      </c>
      <c r="Q103" s="24">
        <f t="shared" si="1"/>
        <v>0</v>
      </c>
    </row>
    <row r="104" spans="1:18" x14ac:dyDescent="0.25"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 s="1">
        <v>0</v>
      </c>
      <c r="O104" s="1">
        <v>0</v>
      </c>
      <c r="P104" s="1">
        <v>0</v>
      </c>
      <c r="Q104" s="24">
        <f t="shared" si="1"/>
        <v>0</v>
      </c>
      <c r="R104" t="s">
        <v>11</v>
      </c>
    </row>
    <row r="105" spans="1:18" x14ac:dyDescent="0.25"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 s="24">
        <v>53884.3</v>
      </c>
      <c r="M105" s="24">
        <v>53884.3</v>
      </c>
      <c r="N105" s="26">
        <v>53884.3</v>
      </c>
      <c r="O105" s="1">
        <v>0</v>
      </c>
      <c r="P105" s="26">
        <v>161652.9</v>
      </c>
      <c r="Q105" s="24">
        <f t="shared" si="1"/>
        <v>0</v>
      </c>
      <c r="R105" t="s">
        <v>12</v>
      </c>
    </row>
    <row r="106" spans="1:18" x14ac:dyDescent="0.25"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 s="1">
        <v>0</v>
      </c>
      <c r="O106" s="1">
        <v>0</v>
      </c>
      <c r="P106" s="1">
        <v>0</v>
      </c>
      <c r="Q106" s="24">
        <f t="shared" si="1"/>
        <v>0</v>
      </c>
      <c r="R106" t="s">
        <v>13</v>
      </c>
    </row>
    <row r="107" spans="1:18" s="1" customFormat="1" x14ac:dyDescent="0.25">
      <c r="E107" s="26">
        <v>50485</v>
      </c>
      <c r="F107" s="26">
        <v>33660.6</v>
      </c>
      <c r="G107" s="26">
        <v>31650</v>
      </c>
      <c r="H107" s="26">
        <v>25000</v>
      </c>
      <c r="I107" s="26">
        <v>30600</v>
      </c>
      <c r="J107" s="26">
        <v>33660</v>
      </c>
      <c r="K107" s="26">
        <v>37026</v>
      </c>
      <c r="L107" s="26">
        <v>40728.6</v>
      </c>
      <c r="M107" s="26">
        <v>44801.5</v>
      </c>
      <c r="N107" s="26">
        <v>49281.599999999999</v>
      </c>
      <c r="O107" s="26">
        <f>54209.8-0.1</f>
        <v>54209.700000000004</v>
      </c>
      <c r="P107" s="26">
        <v>431103</v>
      </c>
      <c r="Q107" s="26">
        <f>SUM(E107:O107)-P107</f>
        <v>0</v>
      </c>
      <c r="R107" s="1" t="s">
        <v>14</v>
      </c>
    </row>
    <row r="108" spans="1:18" x14ac:dyDescent="0.25">
      <c r="A108" s="25">
        <v>43894</v>
      </c>
      <c r="B108" t="s">
        <v>25</v>
      </c>
      <c r="C108" t="s">
        <v>185</v>
      </c>
      <c r="D108" t="s">
        <v>171</v>
      </c>
      <c r="E108">
        <v>0</v>
      </c>
      <c r="F108">
        <v>0</v>
      </c>
      <c r="G108">
        <v>500</v>
      </c>
      <c r="H108">
        <v>250</v>
      </c>
      <c r="I108">
        <v>246.7</v>
      </c>
      <c r="J108">
        <v>250</v>
      </c>
      <c r="K108">
        <v>250</v>
      </c>
      <c r="L108">
        <v>250</v>
      </c>
      <c r="M108">
        <v>1575</v>
      </c>
      <c r="N108" s="26">
        <v>1653.8</v>
      </c>
      <c r="O108" s="26">
        <v>1736.3</v>
      </c>
      <c r="P108" s="26">
        <v>6711.8</v>
      </c>
      <c r="Q108" s="24">
        <f t="shared" si="1"/>
        <v>0</v>
      </c>
    </row>
    <row r="109" spans="1:18" x14ac:dyDescent="0.25"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 s="1">
        <v>0</v>
      </c>
      <c r="O109" s="1">
        <v>0</v>
      </c>
      <c r="P109" s="1">
        <v>0</v>
      </c>
      <c r="Q109" s="24">
        <f t="shared" si="1"/>
        <v>0</v>
      </c>
      <c r="R109" t="s">
        <v>11</v>
      </c>
    </row>
    <row r="110" spans="1:18" x14ac:dyDescent="0.25"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 s="1">
        <v>0</v>
      </c>
      <c r="O110" s="1">
        <v>0</v>
      </c>
      <c r="P110" s="1">
        <v>0</v>
      </c>
      <c r="Q110" s="24">
        <f t="shared" si="1"/>
        <v>0</v>
      </c>
      <c r="R110" t="s">
        <v>12</v>
      </c>
    </row>
    <row r="111" spans="1:18" x14ac:dyDescent="0.25">
      <c r="E111">
        <v>0</v>
      </c>
      <c r="F111">
        <v>0</v>
      </c>
      <c r="G111">
        <v>500</v>
      </c>
      <c r="H111">
        <v>250</v>
      </c>
      <c r="I111">
        <v>246.7</v>
      </c>
      <c r="J111">
        <v>250</v>
      </c>
      <c r="K111">
        <v>250</v>
      </c>
      <c r="L111">
        <v>250</v>
      </c>
      <c r="M111" s="24">
        <v>1575</v>
      </c>
      <c r="N111" s="26">
        <v>1653.8</v>
      </c>
      <c r="O111" s="26">
        <v>1736.4</v>
      </c>
      <c r="P111" s="26">
        <v>6711.9</v>
      </c>
      <c r="Q111" s="24">
        <f t="shared" si="1"/>
        <v>0</v>
      </c>
      <c r="R111" t="s">
        <v>13</v>
      </c>
    </row>
    <row r="112" spans="1:18" x14ac:dyDescent="0.25"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 s="1">
        <v>0</v>
      </c>
      <c r="O112" s="1">
        <v>0</v>
      </c>
      <c r="P112" s="1">
        <v>0</v>
      </c>
      <c r="Q112" s="24">
        <f t="shared" si="1"/>
        <v>0</v>
      </c>
      <c r="R112" t="s">
        <v>14</v>
      </c>
    </row>
    <row r="113" spans="1:18" x14ac:dyDescent="0.25">
      <c r="A113" t="s">
        <v>186</v>
      </c>
      <c r="B113" t="s">
        <v>187</v>
      </c>
      <c r="C113" t="s">
        <v>26</v>
      </c>
      <c r="E113">
        <v>0</v>
      </c>
      <c r="F113">
        <v>0</v>
      </c>
      <c r="G113">
        <v>0</v>
      </c>
      <c r="H113" s="24">
        <v>5000</v>
      </c>
      <c r="I113">
        <v>0</v>
      </c>
      <c r="J113" s="24">
        <v>5000</v>
      </c>
      <c r="K113" s="24">
        <v>5500</v>
      </c>
      <c r="L113" s="24">
        <v>66050</v>
      </c>
      <c r="M113" s="24">
        <v>66655</v>
      </c>
      <c r="N113" s="26">
        <v>67320.5</v>
      </c>
      <c r="O113" s="26">
        <v>8052.6</v>
      </c>
      <c r="P113" s="26">
        <v>223578.1</v>
      </c>
      <c r="Q113" s="24">
        <f t="shared" si="1"/>
        <v>0</v>
      </c>
    </row>
    <row r="114" spans="1:18" x14ac:dyDescent="0.25"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 s="1">
        <v>0</v>
      </c>
      <c r="O114" s="1">
        <v>0</v>
      </c>
      <c r="P114" s="1">
        <v>0</v>
      </c>
      <c r="Q114" s="24">
        <f t="shared" si="1"/>
        <v>0</v>
      </c>
      <c r="R114" t="s">
        <v>11</v>
      </c>
    </row>
    <row r="115" spans="1:18" x14ac:dyDescent="0.25"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 s="24">
        <v>60000</v>
      </c>
      <c r="M115" s="24">
        <v>60000</v>
      </c>
      <c r="N115" s="26">
        <v>60000</v>
      </c>
      <c r="O115" s="1">
        <v>0</v>
      </c>
      <c r="P115" s="26">
        <v>180000</v>
      </c>
      <c r="Q115" s="24">
        <f t="shared" si="1"/>
        <v>0</v>
      </c>
      <c r="R115" t="s">
        <v>12</v>
      </c>
    </row>
    <row r="116" spans="1:18" x14ac:dyDescent="0.25"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 s="1">
        <v>0</v>
      </c>
      <c r="O116" s="1">
        <v>0</v>
      </c>
      <c r="P116" s="1">
        <v>0</v>
      </c>
      <c r="Q116" s="24">
        <f t="shared" si="1"/>
        <v>0</v>
      </c>
      <c r="R116" t="s">
        <v>13</v>
      </c>
    </row>
    <row r="117" spans="1:18" x14ac:dyDescent="0.25">
      <c r="E117">
        <v>0</v>
      </c>
      <c r="F117">
        <v>0</v>
      </c>
      <c r="G117">
        <v>0</v>
      </c>
      <c r="H117" s="24">
        <v>5000</v>
      </c>
      <c r="I117">
        <v>0</v>
      </c>
      <c r="J117" s="24">
        <v>5000</v>
      </c>
      <c r="K117" s="24">
        <v>5500</v>
      </c>
      <c r="L117" s="24">
        <v>6050</v>
      </c>
      <c r="M117" s="24">
        <v>6655</v>
      </c>
      <c r="N117" s="26">
        <v>7320.5</v>
      </c>
      <c r="O117" s="26">
        <v>8052.6</v>
      </c>
      <c r="P117" s="26">
        <v>43578.1</v>
      </c>
      <c r="Q117" s="24">
        <f t="shared" si="1"/>
        <v>0</v>
      </c>
      <c r="R117" t="s">
        <v>14</v>
      </c>
    </row>
    <row r="118" spans="1:18" x14ac:dyDescent="0.25">
      <c r="B118" t="s">
        <v>188</v>
      </c>
      <c r="C118" t="s">
        <v>171</v>
      </c>
      <c r="E118">
        <v>0</v>
      </c>
      <c r="F118" s="24">
        <v>30000</v>
      </c>
      <c r="G118" s="24">
        <v>28000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 s="1">
        <v>0</v>
      </c>
      <c r="O118" s="1">
        <v>0</v>
      </c>
      <c r="P118" s="26">
        <v>58000</v>
      </c>
      <c r="Q118" s="24">
        <f t="shared" si="1"/>
        <v>0</v>
      </c>
    </row>
    <row r="119" spans="1:18" x14ac:dyDescent="0.25"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 s="1">
        <v>0</v>
      </c>
      <c r="O119" s="1">
        <v>0</v>
      </c>
      <c r="P119" s="1">
        <v>0</v>
      </c>
      <c r="Q119" s="24">
        <f t="shared" si="1"/>
        <v>0</v>
      </c>
      <c r="R119" t="s">
        <v>11</v>
      </c>
    </row>
    <row r="120" spans="1:18" x14ac:dyDescent="0.25"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 s="1">
        <v>0</v>
      </c>
      <c r="O120" s="1">
        <v>0</v>
      </c>
      <c r="P120" s="1">
        <v>0</v>
      </c>
      <c r="Q120" s="24">
        <f t="shared" ref="Q120:Q150" si="2">SUM(E120:O120)-P120</f>
        <v>0</v>
      </c>
      <c r="R120" t="s">
        <v>12</v>
      </c>
    </row>
    <row r="121" spans="1:18" x14ac:dyDescent="0.25">
      <c r="E121">
        <v>0</v>
      </c>
      <c r="F121" s="24">
        <v>30000</v>
      </c>
      <c r="G121" s="24">
        <v>28000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 s="1">
        <v>0</v>
      </c>
      <c r="O121" s="1">
        <v>0</v>
      </c>
      <c r="P121" s="26">
        <v>58000</v>
      </c>
      <c r="Q121" s="24">
        <f t="shared" si="2"/>
        <v>0</v>
      </c>
      <c r="R121" t="s">
        <v>13</v>
      </c>
    </row>
    <row r="122" spans="1:18" x14ac:dyDescent="0.25"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 s="1">
        <v>0</v>
      </c>
      <c r="O122" s="1">
        <v>0</v>
      </c>
      <c r="P122" s="1">
        <v>0</v>
      </c>
      <c r="Q122" s="24">
        <f t="shared" si="2"/>
        <v>0</v>
      </c>
      <c r="R122" t="s">
        <v>14</v>
      </c>
    </row>
    <row r="123" spans="1:18" s="1" customFormat="1" x14ac:dyDescent="0.25">
      <c r="A123" s="1">
        <v>5</v>
      </c>
      <c r="B123" s="1" t="s">
        <v>27</v>
      </c>
      <c r="C123" s="1" t="s">
        <v>165</v>
      </c>
      <c r="D123" s="1" t="s">
        <v>189</v>
      </c>
      <c r="E123" s="26">
        <v>88296.3</v>
      </c>
      <c r="F123" s="26">
        <v>88718.8</v>
      </c>
      <c r="G123" s="26">
        <v>115593.3</v>
      </c>
      <c r="H123" s="26">
        <v>119717.2</v>
      </c>
      <c r="I123" s="26">
        <v>118880.9</v>
      </c>
      <c r="J123" s="26">
        <v>88293.6</v>
      </c>
      <c r="K123" s="26">
        <v>90231</v>
      </c>
      <c r="L123" s="26">
        <v>90313.1</v>
      </c>
      <c r="M123" s="26">
        <v>151806.39999999999</v>
      </c>
      <c r="N123" s="26">
        <v>152392.4</v>
      </c>
      <c r="O123" s="26">
        <f>181304.4+0.2</f>
        <v>181304.6</v>
      </c>
      <c r="P123" s="26">
        <v>1285547.6000000001</v>
      </c>
      <c r="Q123" s="26">
        <f>SUM(E123:O123)-P123</f>
        <v>0</v>
      </c>
      <c r="R123" s="1" t="s">
        <v>10</v>
      </c>
    </row>
    <row r="124" spans="1:18" x14ac:dyDescent="0.25"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 s="1">
        <v>0</v>
      </c>
      <c r="O124" s="1">
        <v>0</v>
      </c>
      <c r="P124" s="1">
        <v>0</v>
      </c>
      <c r="Q124" s="24">
        <f t="shared" si="2"/>
        <v>0</v>
      </c>
      <c r="R124" t="s">
        <v>11</v>
      </c>
    </row>
    <row r="125" spans="1:18" x14ac:dyDescent="0.25">
      <c r="E125">
        <v>0</v>
      </c>
      <c r="F125">
        <v>0</v>
      </c>
      <c r="G125" s="24">
        <v>30000</v>
      </c>
      <c r="H125" s="24">
        <v>35777</v>
      </c>
      <c r="I125" s="24">
        <v>30621.3</v>
      </c>
      <c r="J125">
        <v>0</v>
      </c>
      <c r="K125">
        <v>0</v>
      </c>
      <c r="L125">
        <v>0</v>
      </c>
      <c r="M125">
        <v>0</v>
      </c>
      <c r="N125" s="1">
        <v>0</v>
      </c>
      <c r="O125" s="1">
        <v>0</v>
      </c>
      <c r="P125" s="26">
        <v>96398.3</v>
      </c>
      <c r="Q125" s="24">
        <f t="shared" si="2"/>
        <v>0</v>
      </c>
      <c r="R125" t="s">
        <v>12</v>
      </c>
    </row>
    <row r="126" spans="1:18" x14ac:dyDescent="0.25">
      <c r="E126" s="24">
        <v>87846.3</v>
      </c>
      <c r="F126" s="24">
        <v>88268.800000000003</v>
      </c>
      <c r="G126" s="24">
        <v>85137.8</v>
      </c>
      <c r="H126" s="24">
        <v>83380.2</v>
      </c>
      <c r="I126" s="24">
        <v>87919.6</v>
      </c>
      <c r="J126" s="24">
        <v>87919.6</v>
      </c>
      <c r="K126" s="24">
        <v>89819.6</v>
      </c>
      <c r="L126" s="24">
        <v>89860.6</v>
      </c>
      <c r="M126" s="24">
        <v>151308.70000000001</v>
      </c>
      <c r="N126" s="26">
        <v>151844.79999999999</v>
      </c>
      <c r="O126" s="26">
        <v>180702.1</v>
      </c>
      <c r="P126" s="26">
        <v>1184008.1000000001</v>
      </c>
      <c r="Q126" s="24">
        <f t="shared" si="2"/>
        <v>0</v>
      </c>
      <c r="R126" t="s">
        <v>13</v>
      </c>
    </row>
    <row r="127" spans="1:18" x14ac:dyDescent="0.25">
      <c r="E127">
        <v>450</v>
      </c>
      <c r="F127">
        <v>450</v>
      </c>
      <c r="G127">
        <v>455.5</v>
      </c>
      <c r="H127">
        <v>560</v>
      </c>
      <c r="I127">
        <v>340</v>
      </c>
      <c r="J127">
        <v>374</v>
      </c>
      <c r="K127">
        <v>411.4</v>
      </c>
      <c r="L127">
        <v>452.5</v>
      </c>
      <c r="M127">
        <v>497.8</v>
      </c>
      <c r="N127" s="1">
        <v>547.6</v>
      </c>
      <c r="O127" s="1">
        <v>602.29999999999995</v>
      </c>
      <c r="P127" s="26">
        <v>5141.1000000000004</v>
      </c>
      <c r="Q127" s="24">
        <f t="shared" si="2"/>
        <v>0</v>
      </c>
      <c r="R127" t="s">
        <v>14</v>
      </c>
    </row>
    <row r="128" spans="1:18" x14ac:dyDescent="0.25">
      <c r="A128" t="s">
        <v>190</v>
      </c>
      <c r="B128" s="24"/>
      <c r="C128" s="24"/>
      <c r="D128" s="24"/>
      <c r="E128" s="24">
        <v>11019.6</v>
      </c>
      <c r="F128" s="24">
        <v>4318.1000000000004</v>
      </c>
      <c r="G128" s="24">
        <v>10690</v>
      </c>
      <c r="H128" s="24">
        <v>10112.200000000001</v>
      </c>
      <c r="I128" s="24">
        <v>10740</v>
      </c>
      <c r="J128" s="24">
        <v>10774</v>
      </c>
      <c r="K128" s="24">
        <v>12711.4</v>
      </c>
      <c r="L128" s="24">
        <v>12793.5</v>
      </c>
      <c r="M128" s="24">
        <v>21382.799999999999</v>
      </c>
      <c r="N128" s="26">
        <v>15447.6</v>
      </c>
      <c r="O128" s="26">
        <v>37512.300000000003</v>
      </c>
      <c r="P128" s="26">
        <v>157501.5</v>
      </c>
      <c r="Q128" s="24">
        <f t="shared" si="2"/>
        <v>0</v>
      </c>
    </row>
    <row r="129" spans="1:18" x14ac:dyDescent="0.25"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 s="1">
        <v>0</v>
      </c>
      <c r="O129" s="1">
        <v>0</v>
      </c>
      <c r="P129" s="1">
        <v>0</v>
      </c>
      <c r="Q129" s="24">
        <f t="shared" si="2"/>
        <v>0</v>
      </c>
      <c r="R129" t="s">
        <v>11</v>
      </c>
    </row>
    <row r="130" spans="1:18" x14ac:dyDescent="0.25"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 s="1">
        <v>0</v>
      </c>
      <c r="O130" s="1">
        <v>0</v>
      </c>
      <c r="P130" s="1">
        <v>0</v>
      </c>
      <c r="Q130" s="24">
        <f t="shared" si="2"/>
        <v>0</v>
      </c>
      <c r="R130" t="s">
        <v>12</v>
      </c>
    </row>
    <row r="131" spans="1:18" x14ac:dyDescent="0.25">
      <c r="E131" s="24">
        <v>10569.6</v>
      </c>
      <c r="F131" s="24">
        <v>3868.1</v>
      </c>
      <c r="G131" s="24">
        <v>10234.5</v>
      </c>
      <c r="H131" s="24">
        <v>10112.200000000001</v>
      </c>
      <c r="I131" s="24">
        <v>10400</v>
      </c>
      <c r="J131" s="24">
        <v>10400</v>
      </c>
      <c r="K131" s="24">
        <v>12300</v>
      </c>
      <c r="L131" s="24">
        <v>12341</v>
      </c>
      <c r="M131" s="24">
        <v>20885</v>
      </c>
      <c r="N131" s="26">
        <v>14900</v>
      </c>
      <c r="O131" s="26">
        <v>36910</v>
      </c>
      <c r="P131" s="26">
        <v>152920.4</v>
      </c>
      <c r="Q131" s="24">
        <f t="shared" si="2"/>
        <v>0</v>
      </c>
      <c r="R131" t="s">
        <v>13</v>
      </c>
    </row>
    <row r="132" spans="1:18" x14ac:dyDescent="0.25">
      <c r="E132">
        <v>450</v>
      </c>
      <c r="F132">
        <v>450</v>
      </c>
      <c r="G132">
        <v>455.5</v>
      </c>
      <c r="H132">
        <v>0</v>
      </c>
      <c r="I132">
        <v>340</v>
      </c>
      <c r="J132">
        <v>374</v>
      </c>
      <c r="K132">
        <v>411.4</v>
      </c>
      <c r="L132">
        <v>452.5</v>
      </c>
      <c r="M132">
        <v>497.8</v>
      </c>
      <c r="N132" s="1">
        <v>547.6</v>
      </c>
      <c r="O132" s="1">
        <v>602.29999999999995</v>
      </c>
      <c r="P132" s="26">
        <v>4581.1000000000004</v>
      </c>
      <c r="Q132" s="24">
        <f t="shared" si="2"/>
        <v>0</v>
      </c>
      <c r="R132" t="s">
        <v>14</v>
      </c>
    </row>
    <row r="133" spans="1:18" x14ac:dyDescent="0.25">
      <c r="A133" t="s">
        <v>191</v>
      </c>
      <c r="B133" t="s">
        <v>28</v>
      </c>
      <c r="D133" s="24"/>
      <c r="E133">
        <v>0</v>
      </c>
      <c r="F133" s="24">
        <v>6609.2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 s="1">
        <v>0</v>
      </c>
      <c r="O133" s="1">
        <v>0</v>
      </c>
      <c r="P133" s="26">
        <v>6609.2</v>
      </c>
      <c r="Q133" s="24">
        <f t="shared" si="2"/>
        <v>0</v>
      </c>
    </row>
    <row r="134" spans="1:18" x14ac:dyDescent="0.25"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 s="1">
        <v>0</v>
      </c>
      <c r="O134" s="1">
        <v>0</v>
      </c>
      <c r="P134" s="1">
        <v>0</v>
      </c>
      <c r="Q134" s="24">
        <f t="shared" si="2"/>
        <v>0</v>
      </c>
      <c r="R134" t="s">
        <v>11</v>
      </c>
    </row>
    <row r="135" spans="1:18" x14ac:dyDescent="0.25"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 s="1">
        <v>0</v>
      </c>
      <c r="O135" s="1">
        <v>0</v>
      </c>
      <c r="P135" s="1">
        <v>0</v>
      </c>
      <c r="Q135" s="24">
        <f t="shared" si="2"/>
        <v>0</v>
      </c>
      <c r="R135" t="s">
        <v>12</v>
      </c>
    </row>
    <row r="136" spans="1:18" x14ac:dyDescent="0.25">
      <c r="E136">
        <v>0</v>
      </c>
      <c r="F136" s="24">
        <v>6609.2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 s="1">
        <v>0</v>
      </c>
      <c r="O136" s="1">
        <v>0</v>
      </c>
      <c r="P136" s="26">
        <v>6609.2</v>
      </c>
      <c r="Q136" s="24">
        <f t="shared" si="2"/>
        <v>0</v>
      </c>
      <c r="R136" t="s">
        <v>13</v>
      </c>
    </row>
    <row r="137" spans="1:18" x14ac:dyDescent="0.25"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 s="1">
        <v>0</v>
      </c>
      <c r="O137" s="1">
        <v>0</v>
      </c>
      <c r="P137" s="1">
        <v>0</v>
      </c>
      <c r="Q137" s="24">
        <f t="shared" si="2"/>
        <v>0</v>
      </c>
      <c r="R137" t="s">
        <v>14</v>
      </c>
    </row>
    <row r="138" spans="1:18" x14ac:dyDescent="0.25">
      <c r="B138" t="s">
        <v>165</v>
      </c>
      <c r="C138" t="s">
        <v>28</v>
      </c>
      <c r="D138" s="24"/>
      <c r="E138" s="24">
        <v>77276.7</v>
      </c>
      <c r="F138" s="24">
        <v>77791.5</v>
      </c>
      <c r="G138" s="24">
        <v>104903.3</v>
      </c>
      <c r="H138" s="24">
        <v>109605</v>
      </c>
      <c r="I138" s="24">
        <v>108140.9</v>
      </c>
      <c r="J138" s="24">
        <v>77519.600000000006</v>
      </c>
      <c r="K138" s="24">
        <v>77519.600000000006</v>
      </c>
      <c r="L138" s="24">
        <v>77519.600000000006</v>
      </c>
      <c r="M138" s="24">
        <v>130423.7</v>
      </c>
      <c r="N138" s="26">
        <v>136944.79999999999</v>
      </c>
      <c r="O138" s="26">
        <v>143792.1</v>
      </c>
      <c r="P138" s="26">
        <v>1121436.8</v>
      </c>
      <c r="Q138" s="24">
        <f t="shared" si="2"/>
        <v>0</v>
      </c>
    </row>
    <row r="139" spans="1:18" x14ac:dyDescent="0.25"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 s="1">
        <v>0</v>
      </c>
      <c r="O139" s="1">
        <v>0</v>
      </c>
      <c r="P139" s="1">
        <v>0</v>
      </c>
      <c r="Q139" s="24">
        <f t="shared" si="2"/>
        <v>0</v>
      </c>
      <c r="R139" t="s">
        <v>11</v>
      </c>
    </row>
    <row r="140" spans="1:18" x14ac:dyDescent="0.25">
      <c r="E140">
        <v>0</v>
      </c>
      <c r="F140">
        <v>0</v>
      </c>
      <c r="G140" s="24">
        <v>30000</v>
      </c>
      <c r="H140" s="24">
        <v>35777</v>
      </c>
      <c r="I140" s="24">
        <v>30621.3</v>
      </c>
      <c r="J140">
        <v>0</v>
      </c>
      <c r="K140">
        <v>0</v>
      </c>
      <c r="L140">
        <v>0</v>
      </c>
      <c r="M140">
        <v>0</v>
      </c>
      <c r="N140" s="1">
        <v>0</v>
      </c>
      <c r="O140" s="1">
        <v>0</v>
      </c>
      <c r="P140" s="26">
        <v>96398.3</v>
      </c>
      <c r="Q140" s="24">
        <f t="shared" si="2"/>
        <v>0</v>
      </c>
      <c r="R140" t="s">
        <v>12</v>
      </c>
    </row>
    <row r="141" spans="1:18" x14ac:dyDescent="0.25">
      <c r="E141" s="24">
        <v>77276.7</v>
      </c>
      <c r="F141" s="24">
        <v>77791.5</v>
      </c>
      <c r="G141" s="24">
        <v>74903.3</v>
      </c>
      <c r="H141" s="24">
        <v>73268</v>
      </c>
      <c r="I141" s="24">
        <v>77519.600000000006</v>
      </c>
      <c r="J141" s="24">
        <v>77519.600000000006</v>
      </c>
      <c r="K141" s="24">
        <v>77519.600000000006</v>
      </c>
      <c r="L141" s="24">
        <v>77519.600000000006</v>
      </c>
      <c r="M141" s="24">
        <v>130423.7</v>
      </c>
      <c r="N141" s="26">
        <v>136944.79999999999</v>
      </c>
      <c r="O141" s="26">
        <f>143792.1+0.2</f>
        <v>143792.30000000002</v>
      </c>
      <c r="P141" s="26">
        <f>1024478.5+0.2</f>
        <v>1024478.7</v>
      </c>
      <c r="Q141" s="24">
        <f t="shared" si="2"/>
        <v>0</v>
      </c>
      <c r="R141" t="s">
        <v>13</v>
      </c>
    </row>
    <row r="142" spans="1:18" x14ac:dyDescent="0.25">
      <c r="E142">
        <v>0</v>
      </c>
      <c r="F142">
        <v>0</v>
      </c>
      <c r="G142">
        <v>0</v>
      </c>
      <c r="H142">
        <v>560</v>
      </c>
      <c r="I142">
        <v>0</v>
      </c>
      <c r="J142">
        <v>0</v>
      </c>
      <c r="K142">
        <v>0</v>
      </c>
      <c r="L142">
        <v>0</v>
      </c>
      <c r="M142">
        <v>0</v>
      </c>
      <c r="N142" s="1">
        <v>0</v>
      </c>
      <c r="O142" s="1">
        <v>0</v>
      </c>
      <c r="P142" s="1">
        <v>560</v>
      </c>
      <c r="Q142" s="24">
        <f t="shared" si="2"/>
        <v>0</v>
      </c>
      <c r="R142" t="s">
        <v>14</v>
      </c>
    </row>
    <row r="143" spans="1:18" x14ac:dyDescent="0.25">
      <c r="A143">
        <v>6</v>
      </c>
      <c r="B143" t="s">
        <v>29</v>
      </c>
      <c r="C143" t="s">
        <v>165</v>
      </c>
      <c r="D143" t="s">
        <v>16</v>
      </c>
      <c r="E143" s="24">
        <v>23731.7</v>
      </c>
      <c r="F143" s="24">
        <v>29333.5</v>
      </c>
      <c r="G143" s="24">
        <v>29752.3</v>
      </c>
      <c r="H143" s="24">
        <v>23207.3</v>
      </c>
      <c r="I143" s="24">
        <v>25889.9</v>
      </c>
      <c r="J143" s="24">
        <v>25335.7</v>
      </c>
      <c r="K143" s="24">
        <v>25335.7</v>
      </c>
      <c r="L143" s="24">
        <v>25335.7</v>
      </c>
      <c r="M143" s="24">
        <v>23182.9</v>
      </c>
      <c r="N143" s="26">
        <v>23182.9</v>
      </c>
      <c r="O143" s="26">
        <v>23182.9</v>
      </c>
      <c r="P143" s="26">
        <v>277470.5</v>
      </c>
      <c r="Q143" s="24">
        <f t="shared" si="2"/>
        <v>0</v>
      </c>
      <c r="R143" t="s">
        <v>10</v>
      </c>
    </row>
    <row r="144" spans="1:18" x14ac:dyDescent="0.25"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 s="1">
        <v>0</v>
      </c>
      <c r="O144" s="1">
        <v>0</v>
      </c>
      <c r="P144" s="1">
        <v>0</v>
      </c>
      <c r="Q144" s="24">
        <f t="shared" si="2"/>
        <v>0</v>
      </c>
      <c r="R144" t="s">
        <v>11</v>
      </c>
    </row>
    <row r="145" spans="5:18" x14ac:dyDescent="0.25">
      <c r="E145">
        <v>0</v>
      </c>
      <c r="F145">
        <v>0</v>
      </c>
      <c r="G145">
        <v>0</v>
      </c>
      <c r="H145">
        <v>0</v>
      </c>
      <c r="I145" s="24">
        <v>2664.3</v>
      </c>
      <c r="J145">
        <v>0</v>
      </c>
      <c r="K145">
        <v>0</v>
      </c>
      <c r="L145">
        <v>0</v>
      </c>
      <c r="M145">
        <v>0</v>
      </c>
      <c r="N145" s="1">
        <v>0</v>
      </c>
      <c r="O145" s="1">
        <v>0</v>
      </c>
      <c r="P145" s="26">
        <v>2664.3</v>
      </c>
      <c r="Q145" s="24">
        <f t="shared" si="2"/>
        <v>0</v>
      </c>
      <c r="R145" t="s">
        <v>12</v>
      </c>
    </row>
    <row r="146" spans="5:18" x14ac:dyDescent="0.25">
      <c r="Q146" s="24">
        <f t="shared" si="2"/>
        <v>0</v>
      </c>
    </row>
    <row r="147" spans="5:18" x14ac:dyDescent="0.25">
      <c r="Q147" s="24">
        <f t="shared" si="2"/>
        <v>0</v>
      </c>
    </row>
    <row r="148" spans="5:18" x14ac:dyDescent="0.25">
      <c r="Q148" s="24">
        <f t="shared" si="2"/>
        <v>0</v>
      </c>
    </row>
    <row r="149" spans="5:18" x14ac:dyDescent="0.25">
      <c r="Q149" s="24">
        <f t="shared" si="2"/>
        <v>0</v>
      </c>
    </row>
    <row r="150" spans="5:18" x14ac:dyDescent="0.25">
      <c r="Q150" s="24">
        <f t="shared" si="2"/>
        <v>0</v>
      </c>
    </row>
  </sheetData>
  <customSheetViews>
    <customSheetView guid="{FAA5BF70-F891-455C-AB72-06E16A862E91}" hiddenRows="1" state="hidden" topLeftCell="G132">
      <selection activeCell="N141" sqref="N141"/>
      <pageMargins left="0.7" right="0.7" top="0.75" bottom="0.75" header="0.3" footer="0.3"/>
    </customSheetView>
    <customSheetView guid="{71C54092-4C6C-4C8C-A265-91A972B62C66}" hiddenRows="1" state="hidden" topLeftCell="G132">
      <selection activeCell="N141" sqref="N141"/>
      <pageMargins left="0.7" right="0.7" top="0.75" bottom="0.75" header="0.3" footer="0.3"/>
    </customSheetView>
    <customSheetView guid="{05F53BCD-6124-4610-A572-5BF05AC0C8C2}" hiddenRows="1" state="hidden" topLeftCell="G132">
      <selection activeCell="N141" sqref="N141"/>
      <pageMargins left="0.7" right="0.7" top="0.75" bottom="0.75" header="0.3" footer="0.3"/>
    </customSheetView>
    <customSheetView guid="{9D70D5E3-0143-446F-8218-48DEA6051D81}" hiddenRows="1" state="hidden" topLeftCell="G132">
      <selection activeCell="N141" sqref="N141"/>
      <pageMargins left="0.7" right="0.7" top="0.75" bottom="0.75" header="0.3" footer="0.3"/>
    </customSheetView>
    <customSheetView guid="{31C8B02F-7C41-43E0-9909-1E66942D583B}" hiddenRows="1" state="hidden" topLeftCell="G132">
      <selection activeCell="N141" sqref="N141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FAA5BF70-F891-455C-AB72-06E16A862E91}" state="hidden">
      <pageMargins left="0.7" right="0.7" top="0.75" bottom="0.75" header="0.3" footer="0.3"/>
    </customSheetView>
    <customSheetView guid="{71C54092-4C6C-4C8C-A265-91A972B62C66}" state="hidden">
      <pageMargins left="0.7" right="0.7" top="0.75" bottom="0.75" header="0.3" footer="0.3"/>
    </customSheetView>
    <customSheetView guid="{05F53BCD-6124-4610-A572-5BF05AC0C8C2}" state="hidden">
      <pageMargins left="0.7" right="0.7" top="0.75" bottom="0.75" header="0.3" footer="0.3"/>
    </customSheetView>
    <customSheetView guid="{9D70D5E3-0143-446F-8218-48DEA6051D81}" state="hidden">
      <pageMargins left="0.7" right="0.7" top="0.75" bottom="0.75" header="0.3" footer="0.3"/>
    </customSheetView>
    <customSheetView guid="{31C8B02F-7C41-43E0-9909-1E66942D583B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"/>
  <sheetViews>
    <sheetView view="pageBreakPreview" zoomScale="90" zoomScaleNormal="100" zoomScaleSheetLayoutView="90" workbookViewId="0">
      <selection activeCell="H9" sqref="H9"/>
    </sheetView>
  </sheetViews>
  <sheetFormatPr defaultRowHeight="15" x14ac:dyDescent="0.25"/>
  <cols>
    <col min="1" max="1" width="2.5703125" bestFit="1" customWidth="1"/>
    <col min="2" max="2" width="2.140625" customWidth="1"/>
    <col min="3" max="3" width="46.42578125" customWidth="1"/>
    <col min="4" max="4" width="6" bestFit="1" customWidth="1"/>
  </cols>
  <sheetData>
    <row r="1" spans="1:19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9" ht="15.75" customHeight="1" x14ac:dyDescent="0.25">
      <c r="A2" s="176" t="s">
        <v>59</v>
      </c>
      <c r="B2" s="176"/>
      <c r="C2" s="176" t="s">
        <v>60</v>
      </c>
      <c r="D2" s="176" t="s">
        <v>61</v>
      </c>
      <c r="E2" s="176" t="s">
        <v>62</v>
      </c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2"/>
      <c r="S2" s="2"/>
    </row>
    <row r="3" spans="1:19" ht="15.75" customHeight="1" x14ac:dyDescent="0.25">
      <c r="A3" s="176"/>
      <c r="B3" s="176"/>
      <c r="C3" s="176"/>
      <c r="D3" s="176"/>
      <c r="E3" s="176">
        <v>2013</v>
      </c>
      <c r="F3" s="176">
        <v>2014</v>
      </c>
      <c r="G3" s="176" t="s">
        <v>63</v>
      </c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2"/>
      <c r="S3" s="2"/>
    </row>
    <row r="4" spans="1:19" x14ac:dyDescent="0.25">
      <c r="A4" s="176"/>
      <c r="B4" s="176"/>
      <c r="C4" s="176"/>
      <c r="D4" s="176"/>
      <c r="E4" s="176"/>
      <c r="F4" s="176"/>
      <c r="G4" s="3">
        <v>2015</v>
      </c>
      <c r="H4" s="3">
        <v>2016</v>
      </c>
      <c r="I4" s="3">
        <v>2017</v>
      </c>
      <c r="J4" s="3">
        <v>2018</v>
      </c>
      <c r="K4" s="3">
        <v>2019</v>
      </c>
      <c r="L4" s="3">
        <v>2020</v>
      </c>
      <c r="M4" s="3">
        <v>2021</v>
      </c>
      <c r="N4" s="3">
        <v>2022</v>
      </c>
      <c r="O4" s="3">
        <v>2023</v>
      </c>
      <c r="P4" s="3">
        <v>2024</v>
      </c>
      <c r="Q4" s="3">
        <v>2025</v>
      </c>
      <c r="R4" s="2"/>
      <c r="S4" s="2"/>
    </row>
    <row r="5" spans="1:19" x14ac:dyDescent="0.25">
      <c r="A5" s="176">
        <v>1</v>
      </c>
      <c r="B5" s="176"/>
      <c r="C5" s="3">
        <v>2</v>
      </c>
      <c r="D5" s="3">
        <v>3</v>
      </c>
      <c r="E5" s="3">
        <v>4</v>
      </c>
      <c r="F5" s="3">
        <v>5</v>
      </c>
      <c r="G5" s="3">
        <v>6</v>
      </c>
      <c r="H5" s="3">
        <v>7</v>
      </c>
      <c r="I5" s="3">
        <v>8</v>
      </c>
      <c r="J5" s="3">
        <v>9</v>
      </c>
      <c r="K5" s="3">
        <v>10</v>
      </c>
      <c r="L5" s="3">
        <v>11</v>
      </c>
      <c r="M5" s="9">
        <v>12</v>
      </c>
      <c r="N5" s="9">
        <v>13</v>
      </c>
      <c r="O5" s="9">
        <v>14</v>
      </c>
      <c r="P5" s="9">
        <v>15</v>
      </c>
      <c r="Q5" s="9">
        <v>16</v>
      </c>
      <c r="R5" s="2"/>
      <c r="S5" s="2"/>
    </row>
    <row r="6" spans="1:19" x14ac:dyDescent="0.25">
      <c r="A6" s="177" t="s">
        <v>74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9"/>
      <c r="R6" s="2"/>
      <c r="S6" s="2"/>
    </row>
    <row r="7" spans="1:19" ht="39" customHeight="1" x14ac:dyDescent="0.25">
      <c r="A7" s="3">
        <v>1</v>
      </c>
      <c r="B7" s="180" t="s">
        <v>64</v>
      </c>
      <c r="C7" s="180"/>
      <c r="D7" s="3" t="s">
        <v>65</v>
      </c>
      <c r="E7" s="5">
        <v>94</v>
      </c>
      <c r="F7" s="5">
        <v>87.8</v>
      </c>
      <c r="G7" s="5">
        <v>80</v>
      </c>
      <c r="H7" s="5">
        <v>80</v>
      </c>
      <c r="I7" s="5">
        <v>70</v>
      </c>
      <c r="J7" s="5">
        <v>70</v>
      </c>
      <c r="K7" s="5">
        <v>70</v>
      </c>
      <c r="L7" s="5">
        <v>70</v>
      </c>
      <c r="M7" s="5">
        <v>70</v>
      </c>
      <c r="N7" s="5">
        <v>70</v>
      </c>
      <c r="O7" s="5">
        <v>70</v>
      </c>
      <c r="P7" s="5">
        <v>70</v>
      </c>
      <c r="Q7" s="5">
        <v>70</v>
      </c>
      <c r="R7" s="2"/>
      <c r="S7" s="2"/>
    </row>
    <row r="8" spans="1:19" ht="39" customHeight="1" x14ac:dyDescent="0.25">
      <c r="A8" s="3">
        <v>2</v>
      </c>
      <c r="B8" s="175" t="s">
        <v>75</v>
      </c>
      <c r="C8" s="175"/>
      <c r="D8" s="3" t="s">
        <v>66</v>
      </c>
      <c r="E8" s="5">
        <v>76.2</v>
      </c>
      <c r="F8" s="5">
        <v>76.7</v>
      </c>
      <c r="G8" s="5">
        <v>76.8</v>
      </c>
      <c r="H8" s="5">
        <v>76.900000000000006</v>
      </c>
      <c r="I8" s="5">
        <v>77.5</v>
      </c>
      <c r="J8" s="5">
        <v>77.599999999999994</v>
      </c>
      <c r="K8" s="5">
        <v>77.7</v>
      </c>
      <c r="L8" s="5">
        <v>77.8</v>
      </c>
      <c r="M8" s="5">
        <v>77.900000000000006</v>
      </c>
      <c r="N8" s="5">
        <v>78</v>
      </c>
      <c r="O8" s="5">
        <v>78.099999999999994</v>
      </c>
      <c r="P8" s="5">
        <v>78.2</v>
      </c>
      <c r="Q8" s="5">
        <v>78.3</v>
      </c>
      <c r="R8" s="2"/>
      <c r="S8" s="2"/>
    </row>
    <row r="9" spans="1:19" ht="24.75" customHeight="1" x14ac:dyDescent="0.25">
      <c r="A9" s="3">
        <v>3</v>
      </c>
      <c r="B9" s="181" t="s">
        <v>81</v>
      </c>
      <c r="C9" s="182"/>
      <c r="D9" s="3" t="s">
        <v>72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2"/>
      <c r="S9" s="2"/>
    </row>
    <row r="10" spans="1:19" ht="30" customHeight="1" x14ac:dyDescent="0.25">
      <c r="A10" s="3">
        <v>4</v>
      </c>
      <c r="B10" s="175" t="s">
        <v>67</v>
      </c>
      <c r="C10" s="175"/>
      <c r="D10" s="4" t="s">
        <v>65</v>
      </c>
      <c r="E10" s="6">
        <v>17</v>
      </c>
      <c r="F10" s="6">
        <v>12</v>
      </c>
      <c r="G10" s="6">
        <v>35</v>
      </c>
      <c r="H10" s="6">
        <v>17</v>
      </c>
      <c r="I10" s="6">
        <v>17</v>
      </c>
      <c r="J10" s="6">
        <v>17</v>
      </c>
      <c r="K10" s="6">
        <v>17</v>
      </c>
      <c r="L10" s="6">
        <v>17</v>
      </c>
      <c r="M10" s="6">
        <v>17</v>
      </c>
      <c r="N10" s="6">
        <v>17</v>
      </c>
      <c r="O10" s="6">
        <v>17</v>
      </c>
      <c r="P10" s="6">
        <v>17</v>
      </c>
      <c r="Q10" s="6">
        <v>17</v>
      </c>
      <c r="R10" s="7"/>
      <c r="S10" s="2"/>
    </row>
    <row r="11" spans="1:19" ht="39.75" customHeight="1" x14ac:dyDescent="0.25">
      <c r="A11" s="3">
        <v>5</v>
      </c>
      <c r="B11" s="180" t="s">
        <v>68</v>
      </c>
      <c r="C11" s="180"/>
      <c r="D11" s="4" t="s">
        <v>66</v>
      </c>
      <c r="E11" s="6">
        <v>19.3</v>
      </c>
      <c r="F11" s="6">
        <v>22.3</v>
      </c>
      <c r="G11" s="6">
        <v>23.7</v>
      </c>
      <c r="H11" s="6">
        <v>23.7</v>
      </c>
      <c r="I11" s="6">
        <v>23.7</v>
      </c>
      <c r="J11" s="6">
        <v>24.1</v>
      </c>
      <c r="K11" s="6">
        <v>24.7</v>
      </c>
      <c r="L11" s="6">
        <v>25.4</v>
      </c>
      <c r="M11" s="8">
        <f>L11+0.5</f>
        <v>25.9</v>
      </c>
      <c r="N11" s="8">
        <f t="shared" ref="N11:Q11" si="0">M11+0.5</f>
        <v>26.4</v>
      </c>
      <c r="O11" s="8">
        <f t="shared" si="0"/>
        <v>26.9</v>
      </c>
      <c r="P11" s="8">
        <f t="shared" si="0"/>
        <v>27.4</v>
      </c>
      <c r="Q11" s="8">
        <f t="shared" si="0"/>
        <v>27.9</v>
      </c>
      <c r="R11" s="2"/>
      <c r="S11" s="2"/>
    </row>
    <row r="12" spans="1:19" ht="17.25" customHeight="1" x14ac:dyDescent="0.25">
      <c r="A12" s="3">
        <v>6</v>
      </c>
      <c r="B12" s="180" t="s">
        <v>69</v>
      </c>
      <c r="C12" s="180"/>
      <c r="D12" s="4" t="s">
        <v>65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4</v>
      </c>
      <c r="L12" s="6">
        <v>4</v>
      </c>
      <c r="M12" s="6">
        <v>4</v>
      </c>
      <c r="N12" s="6">
        <v>4</v>
      </c>
      <c r="O12" s="6">
        <v>4</v>
      </c>
      <c r="P12" s="6">
        <v>4</v>
      </c>
      <c r="Q12" s="6">
        <v>4</v>
      </c>
      <c r="R12" s="2"/>
      <c r="S12" s="2"/>
    </row>
    <row r="13" spans="1:19" ht="36" customHeight="1" x14ac:dyDescent="0.25">
      <c r="A13" s="3">
        <v>7</v>
      </c>
      <c r="B13" s="180" t="s">
        <v>70</v>
      </c>
      <c r="C13" s="180"/>
      <c r="D13" s="4" t="s">
        <v>66</v>
      </c>
      <c r="E13" s="6">
        <v>44.8</v>
      </c>
      <c r="F13" s="6">
        <v>45.5</v>
      </c>
      <c r="G13" s="6">
        <v>46.3</v>
      </c>
      <c r="H13" s="6">
        <v>47.1</v>
      </c>
      <c r="I13" s="6">
        <v>47.7</v>
      </c>
      <c r="J13" s="6">
        <v>48.2</v>
      </c>
      <c r="K13" s="5">
        <v>48.7</v>
      </c>
      <c r="L13" s="5">
        <v>49.5</v>
      </c>
      <c r="M13" s="8">
        <v>50.2</v>
      </c>
      <c r="N13" s="8">
        <v>51</v>
      </c>
      <c r="O13" s="8">
        <v>51.8</v>
      </c>
      <c r="P13" s="8">
        <v>52.5</v>
      </c>
      <c r="Q13" s="8">
        <v>53.3</v>
      </c>
      <c r="R13" s="2"/>
      <c r="S13" s="2"/>
    </row>
    <row r="14" spans="1:19" ht="21" customHeight="1" x14ac:dyDescent="0.25">
      <c r="A14" s="3">
        <v>8</v>
      </c>
      <c r="B14" s="180" t="s">
        <v>71</v>
      </c>
      <c r="C14" s="180"/>
      <c r="D14" s="4" t="s">
        <v>72</v>
      </c>
      <c r="E14" s="6">
        <v>587.70000000000005</v>
      </c>
      <c r="F14" s="6">
        <v>597.70000000000005</v>
      </c>
      <c r="G14" s="6">
        <v>607.79999999999995</v>
      </c>
      <c r="H14" s="6">
        <v>618.01</v>
      </c>
      <c r="I14" s="6">
        <v>625.70000000000005</v>
      </c>
      <c r="J14" s="6">
        <v>631.9</v>
      </c>
      <c r="K14" s="5">
        <v>639</v>
      </c>
      <c r="L14" s="5">
        <v>649</v>
      </c>
      <c r="M14" s="8">
        <v>659</v>
      </c>
      <c r="N14" s="8">
        <v>669</v>
      </c>
      <c r="O14" s="8">
        <v>679</v>
      </c>
      <c r="P14" s="8">
        <v>689</v>
      </c>
      <c r="Q14" s="8">
        <v>699</v>
      </c>
      <c r="R14" s="2"/>
      <c r="S14" s="2"/>
    </row>
    <row r="15" spans="1:19" ht="29.25" customHeight="1" x14ac:dyDescent="0.25">
      <c r="A15" s="3">
        <v>9</v>
      </c>
      <c r="B15" s="180" t="s">
        <v>73</v>
      </c>
      <c r="C15" s="180"/>
      <c r="D15" s="4" t="s">
        <v>66</v>
      </c>
      <c r="E15" s="6">
        <v>84.9</v>
      </c>
      <c r="F15" s="6">
        <v>92.28</v>
      </c>
      <c r="G15" s="6">
        <v>100</v>
      </c>
      <c r="H15" s="6">
        <v>100</v>
      </c>
      <c r="I15" s="6">
        <v>100</v>
      </c>
      <c r="J15" s="6">
        <v>100</v>
      </c>
      <c r="K15" s="5">
        <v>100</v>
      </c>
      <c r="L15" s="5">
        <v>100</v>
      </c>
      <c r="M15" s="5">
        <v>100</v>
      </c>
      <c r="N15" s="5">
        <v>100</v>
      </c>
      <c r="O15" s="5">
        <v>100</v>
      </c>
      <c r="P15" s="5">
        <v>100</v>
      </c>
      <c r="Q15" s="5">
        <v>100</v>
      </c>
      <c r="R15" s="2"/>
      <c r="S15" s="2"/>
    </row>
    <row r="16" spans="1:19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2"/>
      <c r="B17" s="2"/>
      <c r="C17" s="2"/>
      <c r="D17" s="2"/>
      <c r="E17" s="2"/>
      <c r="F17" s="2"/>
      <c r="G17" s="2"/>
      <c r="H17" s="2"/>
      <c r="I17" s="7"/>
      <c r="J17" s="7"/>
      <c r="K17" s="7"/>
      <c r="L17" s="7"/>
      <c r="M17" s="2"/>
      <c r="N17" s="2"/>
    </row>
    <row r="18" spans="1:14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</sheetData>
  <customSheetViews>
    <customSheetView guid="{FAA5BF70-F891-455C-AB72-06E16A862E91}" scale="90" showPageBreaks="1" fitToPage="1" printArea="1" state="hidden" view="pageBreakPreview">
      <selection activeCell="H9" sqref="H9"/>
      <pageMargins left="0.7" right="0.7" top="0.75" bottom="0.75" header="0.3" footer="0.3"/>
      <pageSetup paperSize="9" scale="74" fitToHeight="0" orientation="landscape" r:id="rId1"/>
    </customSheetView>
    <customSheetView guid="{71C54092-4C6C-4C8C-A265-91A972B62C66}" scale="90" showPageBreaks="1" fitToPage="1" printArea="1" state="hidden" view="pageBreakPreview">
      <selection activeCell="H9" sqref="H9"/>
      <pageMargins left="0.7" right="0.7" top="0.75" bottom="0.75" header="0.3" footer="0.3"/>
      <pageSetup paperSize="9" scale="74" fitToHeight="0" orientation="landscape" r:id="rId2"/>
    </customSheetView>
    <customSheetView guid="{05F53BCD-6124-4610-A572-5BF05AC0C8C2}" scale="90" showPageBreaks="1" fitToPage="1" printArea="1" state="hidden" view="pageBreakPreview">
      <selection activeCell="H9" sqref="H9"/>
      <pageMargins left="0.7" right="0.7" top="0.75" bottom="0.75" header="0.3" footer="0.3"/>
      <pageSetup paperSize="9" scale="74" fitToHeight="0" orientation="landscape" r:id="rId3"/>
    </customSheetView>
    <customSheetView guid="{9D70D5E3-0143-446F-8218-48DEA6051D81}" scale="90" showPageBreaks="1" fitToPage="1" printArea="1" state="hidden" view="pageBreakPreview">
      <selection activeCell="H9" sqref="H9"/>
      <pageMargins left="0.7" right="0.7" top="0.75" bottom="0.75" header="0.3" footer="0.3"/>
      <pageSetup paperSize="9" scale="74" fitToHeight="0" orientation="landscape" r:id="rId4"/>
    </customSheetView>
    <customSheetView guid="{31C8B02F-7C41-43E0-9909-1E66942D583B}" scale="90" showPageBreaks="1" fitToPage="1" printArea="1" state="hidden" view="pageBreakPreview">
      <selection activeCell="H9" sqref="H9"/>
      <pageMargins left="0.7" right="0.7" top="0.75" bottom="0.75" header="0.3" footer="0.3"/>
      <pageSetup paperSize="9" scale="74" fitToHeight="0" orientation="landscape" r:id="rId5"/>
    </customSheetView>
  </customSheetViews>
  <mergeCells count="18">
    <mergeCell ref="B11:C11"/>
    <mergeCell ref="B12:C12"/>
    <mergeCell ref="B13:C13"/>
    <mergeCell ref="B14:C14"/>
    <mergeCell ref="B15:C15"/>
    <mergeCell ref="B10:C10"/>
    <mergeCell ref="A2:B4"/>
    <mergeCell ref="C2:C4"/>
    <mergeCell ref="D2:D4"/>
    <mergeCell ref="E3:E4"/>
    <mergeCell ref="E2:Q2"/>
    <mergeCell ref="G3:Q3"/>
    <mergeCell ref="A6:Q6"/>
    <mergeCell ref="A5:B5"/>
    <mergeCell ref="B7:C7"/>
    <mergeCell ref="B8:C8"/>
    <mergeCell ref="F3:F4"/>
    <mergeCell ref="B9:C9"/>
  </mergeCells>
  <pageMargins left="0.7" right="0.7" top="0.75" bottom="0.75" header="0.3" footer="0.3"/>
  <pageSetup paperSize="9" scale="74" fitToHeight="0" orientation="landscape"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7"/>
  <sheetViews>
    <sheetView workbookViewId="0">
      <pane xSplit="7" ySplit="3" topLeftCell="H96" activePane="bottomRight" state="frozen"/>
      <selection pane="topRight" activeCell="H1" sqref="H1"/>
      <selection pane="bottomLeft" activeCell="A4" sqref="A4"/>
      <selection pane="bottomRight" activeCell="O100" sqref="O100:O101"/>
    </sheetView>
  </sheetViews>
  <sheetFormatPr defaultRowHeight="15" x14ac:dyDescent="0.25"/>
  <cols>
    <col min="1" max="1" width="2.85546875" style="13" customWidth="1"/>
    <col min="2" max="2" width="25.5703125" style="23" customWidth="1"/>
    <col min="3" max="3" width="26.85546875" customWidth="1"/>
    <col min="4" max="14" width="9" bestFit="1" customWidth="1"/>
    <col min="15" max="16" width="10" bestFit="1" customWidth="1"/>
  </cols>
  <sheetData>
    <row r="1" spans="1:16" x14ac:dyDescent="0.25">
      <c r="A1" s="18" t="s">
        <v>76</v>
      </c>
      <c r="B1" s="21" t="s">
        <v>77</v>
      </c>
      <c r="C1" s="17" t="s">
        <v>78</v>
      </c>
      <c r="D1" s="189" t="s">
        <v>151</v>
      </c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0"/>
    </row>
    <row r="2" spans="1:16" x14ac:dyDescent="0.25">
      <c r="A2" s="18"/>
      <c r="B2" s="21"/>
      <c r="C2" s="17"/>
      <c r="D2" s="17">
        <v>2015</v>
      </c>
      <c r="E2" s="17">
        <v>2016</v>
      </c>
      <c r="F2" s="17">
        <v>2017</v>
      </c>
      <c r="G2" s="17">
        <v>2018</v>
      </c>
      <c r="H2" s="17">
        <v>2019</v>
      </c>
      <c r="I2" s="17">
        <v>2020</v>
      </c>
      <c r="J2" s="17">
        <v>2021</v>
      </c>
      <c r="K2" s="17">
        <v>2022</v>
      </c>
      <c r="L2" s="17">
        <v>2023</v>
      </c>
      <c r="M2" s="17">
        <v>2024</v>
      </c>
      <c r="N2" s="17">
        <v>2025</v>
      </c>
      <c r="O2" s="17" t="s">
        <v>8</v>
      </c>
      <c r="P2" s="10"/>
    </row>
    <row r="3" spans="1:16" s="13" customFormat="1" x14ac:dyDescent="0.25">
      <c r="A3" s="18">
        <v>1</v>
      </c>
      <c r="B3" s="21">
        <v>2</v>
      </c>
      <c r="C3" s="18">
        <v>3</v>
      </c>
      <c r="D3" s="18">
        <v>4</v>
      </c>
      <c r="E3" s="18">
        <v>5</v>
      </c>
      <c r="F3" s="18">
        <v>6</v>
      </c>
      <c r="G3" s="18">
        <v>7</v>
      </c>
      <c r="H3" s="18">
        <v>8</v>
      </c>
      <c r="I3" s="18">
        <v>9</v>
      </c>
      <c r="J3" s="18">
        <v>10</v>
      </c>
      <c r="K3" s="18">
        <v>11</v>
      </c>
      <c r="L3" s="18">
        <v>12</v>
      </c>
      <c r="M3" s="18">
        <v>13</v>
      </c>
      <c r="N3" s="18">
        <v>14</v>
      </c>
      <c r="O3" s="18">
        <v>15</v>
      </c>
      <c r="P3" s="12"/>
    </row>
    <row r="4" spans="1:16" ht="30" x14ac:dyDescent="0.25">
      <c r="A4" s="185">
        <v>1</v>
      </c>
      <c r="B4" s="187" t="s">
        <v>82</v>
      </c>
      <c r="C4" s="17" t="s">
        <v>79</v>
      </c>
      <c r="D4" s="19">
        <v>0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v>0</v>
      </c>
      <c r="K4" s="19">
        <v>0</v>
      </c>
      <c r="L4" s="19">
        <v>0</v>
      </c>
      <c r="M4" s="19">
        <v>0</v>
      </c>
      <c r="N4" s="19">
        <v>0</v>
      </c>
      <c r="O4" s="183">
        <f>SUM(D4:N5)</f>
        <v>2544.4</v>
      </c>
      <c r="P4" s="10">
        <f>SUM(D4:N4)</f>
        <v>0</v>
      </c>
    </row>
    <row r="5" spans="1:16" ht="30" x14ac:dyDescent="0.25">
      <c r="A5" s="186"/>
      <c r="B5" s="188"/>
      <c r="C5" s="17" t="s">
        <v>83</v>
      </c>
      <c r="D5" s="19">
        <v>2544.4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19">
        <v>0</v>
      </c>
      <c r="K5" s="19">
        <v>0</v>
      </c>
      <c r="L5" s="19">
        <v>0</v>
      </c>
      <c r="M5" s="19">
        <v>0</v>
      </c>
      <c r="N5" s="19">
        <v>0</v>
      </c>
      <c r="O5" s="184"/>
      <c r="P5" s="10">
        <f t="shared" ref="P5:P61" si="0">SUM(D5:N5)</f>
        <v>2544.4</v>
      </c>
    </row>
    <row r="6" spans="1:16" ht="30" x14ac:dyDescent="0.25">
      <c r="A6" s="185">
        <v>2</v>
      </c>
      <c r="B6" s="187" t="s">
        <v>84</v>
      </c>
      <c r="C6" s="17" t="s">
        <v>79</v>
      </c>
      <c r="D6" s="19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  <c r="O6" s="183">
        <f>SUM(D6:N7)</f>
        <v>4149.2</v>
      </c>
      <c r="P6" s="10">
        <f t="shared" si="0"/>
        <v>0</v>
      </c>
    </row>
    <row r="7" spans="1:16" ht="30" x14ac:dyDescent="0.25">
      <c r="A7" s="186"/>
      <c r="B7" s="188"/>
      <c r="C7" s="17" t="s">
        <v>83</v>
      </c>
      <c r="D7" s="19">
        <v>4149.2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84"/>
      <c r="P7" s="10">
        <f t="shared" si="0"/>
        <v>4149.2</v>
      </c>
    </row>
    <row r="8" spans="1:16" ht="30" x14ac:dyDescent="0.25">
      <c r="A8" s="185">
        <v>3</v>
      </c>
      <c r="B8" s="187" t="s">
        <v>85</v>
      </c>
      <c r="C8" s="17" t="s">
        <v>79</v>
      </c>
      <c r="D8" s="19">
        <v>200</v>
      </c>
      <c r="E8" s="19">
        <v>0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0</v>
      </c>
      <c r="O8" s="183">
        <f>SUM(D8:N9)</f>
        <v>2137.5</v>
      </c>
      <c r="P8" s="10">
        <f t="shared" si="0"/>
        <v>200</v>
      </c>
    </row>
    <row r="9" spans="1:16" ht="30" x14ac:dyDescent="0.25">
      <c r="A9" s="186"/>
      <c r="B9" s="188"/>
      <c r="C9" s="17" t="s">
        <v>83</v>
      </c>
      <c r="D9" s="19">
        <v>0</v>
      </c>
      <c r="E9" s="19">
        <v>1937.5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84"/>
      <c r="P9" s="10">
        <f t="shared" si="0"/>
        <v>1937.5</v>
      </c>
    </row>
    <row r="10" spans="1:16" ht="30" x14ac:dyDescent="0.25">
      <c r="A10" s="185">
        <v>4</v>
      </c>
      <c r="B10" s="187" t="s">
        <v>86</v>
      </c>
      <c r="C10" s="17" t="s">
        <v>79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83">
        <f>SUM(D10:N11)</f>
        <v>2392.1999999999998</v>
      </c>
      <c r="P10" s="10">
        <f t="shared" si="0"/>
        <v>0</v>
      </c>
    </row>
    <row r="11" spans="1:16" ht="30" x14ac:dyDescent="0.25">
      <c r="A11" s="186"/>
      <c r="B11" s="188"/>
      <c r="C11" s="17" t="s">
        <v>83</v>
      </c>
      <c r="D11" s="19">
        <v>2392.1999999999998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84"/>
      <c r="P11" s="10">
        <f t="shared" si="0"/>
        <v>2392.1999999999998</v>
      </c>
    </row>
    <row r="12" spans="1:16" ht="45" x14ac:dyDescent="0.25">
      <c r="A12" s="185">
        <v>5</v>
      </c>
      <c r="B12" s="187" t="s">
        <v>87</v>
      </c>
      <c r="C12" s="17" t="s">
        <v>88</v>
      </c>
      <c r="D12" s="19">
        <v>90.6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83">
        <f>SUM(D12:N13)</f>
        <v>640.1</v>
      </c>
      <c r="P12" s="10">
        <f t="shared" si="0"/>
        <v>90.6</v>
      </c>
    </row>
    <row r="13" spans="1:16" ht="30" x14ac:dyDescent="0.25">
      <c r="A13" s="186"/>
      <c r="B13" s="188"/>
      <c r="C13" s="17" t="s">
        <v>89</v>
      </c>
      <c r="D13" s="19">
        <v>549.5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84"/>
      <c r="P13" s="10">
        <f t="shared" si="0"/>
        <v>549.5</v>
      </c>
    </row>
    <row r="14" spans="1:16" ht="30" x14ac:dyDescent="0.25">
      <c r="A14" s="18">
        <v>6</v>
      </c>
      <c r="B14" s="21" t="s">
        <v>90</v>
      </c>
      <c r="C14" s="17" t="s">
        <v>89</v>
      </c>
      <c r="D14" s="19">
        <v>80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f>SUM(D14:N14)</f>
        <v>80</v>
      </c>
      <c r="P14" s="10">
        <f t="shared" si="0"/>
        <v>80</v>
      </c>
    </row>
    <row r="15" spans="1:16" ht="60" x14ac:dyDescent="0.25">
      <c r="A15" s="18">
        <v>7</v>
      </c>
      <c r="B15" s="21" t="s">
        <v>152</v>
      </c>
      <c r="C15" s="17" t="s">
        <v>91</v>
      </c>
      <c r="D15" s="19">
        <v>85.4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f>SUM(D15:N15)</f>
        <v>85.4</v>
      </c>
      <c r="P15" s="10">
        <f t="shared" si="0"/>
        <v>85.4</v>
      </c>
    </row>
    <row r="16" spans="1:16" ht="45" x14ac:dyDescent="0.25">
      <c r="A16" s="18">
        <v>8</v>
      </c>
      <c r="B16" s="21" t="s">
        <v>92</v>
      </c>
      <c r="C16" s="17" t="s">
        <v>93</v>
      </c>
      <c r="D16" s="19">
        <v>42.3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f>SUM(D16:N16)</f>
        <v>42.3</v>
      </c>
      <c r="P16" s="10">
        <f t="shared" si="0"/>
        <v>42.3</v>
      </c>
    </row>
    <row r="17" spans="1:16" ht="30" x14ac:dyDescent="0.25">
      <c r="A17" s="185">
        <v>9</v>
      </c>
      <c r="B17" s="187" t="s">
        <v>94</v>
      </c>
      <c r="C17" s="17" t="s">
        <v>79</v>
      </c>
      <c r="D17" s="19">
        <v>200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83">
        <f>SUM(D17:N18)</f>
        <v>3100</v>
      </c>
      <c r="P17" s="10">
        <f t="shared" si="0"/>
        <v>200</v>
      </c>
    </row>
    <row r="18" spans="1:16" ht="30" x14ac:dyDescent="0.25">
      <c r="A18" s="186"/>
      <c r="B18" s="188"/>
      <c r="C18" s="17" t="s">
        <v>83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20">
        <v>2900</v>
      </c>
      <c r="K18" s="19">
        <v>0</v>
      </c>
      <c r="L18" s="19">
        <v>0</v>
      </c>
      <c r="M18" s="19">
        <v>0</v>
      </c>
      <c r="N18" s="19">
        <v>0</v>
      </c>
      <c r="O18" s="184"/>
      <c r="P18" s="10">
        <f t="shared" si="0"/>
        <v>2900</v>
      </c>
    </row>
    <row r="19" spans="1:16" ht="30" x14ac:dyDescent="0.25">
      <c r="A19" s="185">
        <v>10</v>
      </c>
      <c r="B19" s="187" t="s">
        <v>95</v>
      </c>
      <c r="C19" s="17" t="s">
        <v>79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83">
        <f>SUM(D19:N20)</f>
        <v>6310.4</v>
      </c>
      <c r="P19" s="10">
        <f t="shared" si="0"/>
        <v>0</v>
      </c>
    </row>
    <row r="20" spans="1:16" ht="61.5" customHeight="1" x14ac:dyDescent="0.25">
      <c r="A20" s="186"/>
      <c r="B20" s="188"/>
      <c r="C20" s="17" t="s">
        <v>89</v>
      </c>
      <c r="D20" s="19">
        <v>0</v>
      </c>
      <c r="E20" s="19">
        <v>6310.4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84"/>
      <c r="P20" s="10">
        <f t="shared" si="0"/>
        <v>6310.4</v>
      </c>
    </row>
    <row r="21" spans="1:16" ht="30" x14ac:dyDescent="0.25">
      <c r="A21" s="185">
        <v>11</v>
      </c>
      <c r="B21" s="187" t="s">
        <v>96</v>
      </c>
      <c r="C21" s="17" t="s">
        <v>79</v>
      </c>
      <c r="D21" s="19">
        <v>0</v>
      </c>
      <c r="E21" s="19">
        <v>90.6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83">
        <f>SUM(D21:N22)</f>
        <v>747.6</v>
      </c>
      <c r="P21" s="10">
        <f t="shared" si="0"/>
        <v>90.6</v>
      </c>
    </row>
    <row r="22" spans="1:16" ht="30" x14ac:dyDescent="0.25">
      <c r="A22" s="186"/>
      <c r="B22" s="188"/>
      <c r="C22" s="17" t="s">
        <v>83</v>
      </c>
      <c r="D22" s="19">
        <v>0</v>
      </c>
      <c r="E22" s="19">
        <v>657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84"/>
      <c r="P22" s="10">
        <f t="shared" si="0"/>
        <v>657</v>
      </c>
    </row>
    <row r="23" spans="1:16" ht="30" x14ac:dyDescent="0.25">
      <c r="A23" s="185">
        <v>12</v>
      </c>
      <c r="B23" s="187" t="s">
        <v>97</v>
      </c>
      <c r="C23" s="17" t="s">
        <v>79</v>
      </c>
      <c r="D23" s="19">
        <v>13.4</v>
      </c>
      <c r="E23" s="19">
        <v>66.8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83">
        <f>SUM(D23:N24)</f>
        <v>1280.2</v>
      </c>
      <c r="P23" s="10">
        <f t="shared" si="0"/>
        <v>80.2</v>
      </c>
    </row>
    <row r="24" spans="1:16" ht="30" x14ac:dyDescent="0.25">
      <c r="A24" s="186"/>
      <c r="B24" s="188"/>
      <c r="C24" s="17" t="s">
        <v>83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20">
        <v>1200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84"/>
      <c r="P24" s="10">
        <f t="shared" si="0"/>
        <v>1200</v>
      </c>
    </row>
    <row r="25" spans="1:16" ht="30" x14ac:dyDescent="0.25">
      <c r="A25" s="185">
        <v>13</v>
      </c>
      <c r="B25" s="187" t="s">
        <v>98</v>
      </c>
      <c r="C25" s="17" t="s">
        <v>79</v>
      </c>
      <c r="D25" s="19">
        <v>19.2</v>
      </c>
      <c r="E25" s="19">
        <v>102.7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83">
        <f>SUM(D25:N26)</f>
        <v>1521.9</v>
      </c>
      <c r="P25" s="10">
        <f t="shared" si="0"/>
        <v>121.9</v>
      </c>
    </row>
    <row r="26" spans="1:16" ht="30" x14ac:dyDescent="0.25">
      <c r="A26" s="186"/>
      <c r="B26" s="188"/>
      <c r="C26" s="17" t="s">
        <v>83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20">
        <v>1400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84"/>
      <c r="P26" s="10">
        <f t="shared" si="0"/>
        <v>1400</v>
      </c>
    </row>
    <row r="27" spans="1:16" ht="30" x14ac:dyDescent="0.25">
      <c r="A27" s="185">
        <v>14</v>
      </c>
      <c r="B27" s="187" t="s">
        <v>99</v>
      </c>
      <c r="C27" s="17" t="s">
        <v>79</v>
      </c>
      <c r="D27" s="19">
        <v>0</v>
      </c>
      <c r="E27" s="19">
        <v>174.6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83">
        <f>SUM(D27:N28)</f>
        <v>2924.6</v>
      </c>
      <c r="P27" s="10">
        <f t="shared" si="0"/>
        <v>174.6</v>
      </c>
    </row>
    <row r="28" spans="1:16" ht="30" x14ac:dyDescent="0.25">
      <c r="A28" s="186"/>
      <c r="B28" s="188"/>
      <c r="C28" s="17" t="s">
        <v>83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20">
        <v>2750</v>
      </c>
      <c r="K28" s="19">
        <v>0</v>
      </c>
      <c r="L28" s="19">
        <v>0</v>
      </c>
      <c r="M28" s="19">
        <v>0</v>
      </c>
      <c r="N28" s="19">
        <v>0</v>
      </c>
      <c r="O28" s="184"/>
      <c r="P28" s="10">
        <f t="shared" si="0"/>
        <v>2750</v>
      </c>
    </row>
    <row r="29" spans="1:16" ht="30" x14ac:dyDescent="0.25">
      <c r="A29" s="185">
        <v>15</v>
      </c>
      <c r="B29" s="187" t="s">
        <v>100</v>
      </c>
      <c r="C29" s="17" t="s">
        <v>79</v>
      </c>
      <c r="D29" s="19">
        <v>0</v>
      </c>
      <c r="E29" s="19">
        <v>117.1</v>
      </c>
      <c r="F29" s="20">
        <v>167.7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83">
        <f>SUM(D29:N30)</f>
        <v>3084.7999999999997</v>
      </c>
      <c r="P29" s="10">
        <f t="shared" si="0"/>
        <v>284.79999999999995</v>
      </c>
    </row>
    <row r="30" spans="1:16" ht="30" x14ac:dyDescent="0.25">
      <c r="A30" s="186"/>
      <c r="B30" s="188"/>
      <c r="C30" s="17" t="s">
        <v>83</v>
      </c>
      <c r="D30" s="19">
        <v>0</v>
      </c>
      <c r="E30" s="19">
        <v>0</v>
      </c>
      <c r="F30" s="19">
        <v>0</v>
      </c>
      <c r="G30" s="19">
        <v>0</v>
      </c>
      <c r="H30" s="19">
        <v>777.34</v>
      </c>
      <c r="I30" s="20">
        <f>2800-777.34</f>
        <v>2022.6599999999999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84"/>
      <c r="P30" s="10">
        <f t="shared" si="0"/>
        <v>2800</v>
      </c>
    </row>
    <row r="31" spans="1:16" ht="30" x14ac:dyDescent="0.25">
      <c r="A31" s="18">
        <v>16</v>
      </c>
      <c r="B31" s="21" t="s">
        <v>101</v>
      </c>
      <c r="C31" s="17" t="s">
        <v>83</v>
      </c>
      <c r="D31" s="19">
        <v>0</v>
      </c>
      <c r="E31" s="19">
        <v>0</v>
      </c>
      <c r="F31" s="20">
        <f>5126.2+7.59</f>
        <v>5133.79</v>
      </c>
      <c r="G31" s="20">
        <f>2305.77-7.59</f>
        <v>2298.1799999999998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f>SUM(D31:N31)</f>
        <v>7431.9699999999993</v>
      </c>
      <c r="P31" s="11">
        <f>SUM(D31:N31)</f>
        <v>7431.9699999999993</v>
      </c>
    </row>
    <row r="32" spans="1:16" ht="30" x14ac:dyDescent="0.25">
      <c r="A32" s="185">
        <v>17</v>
      </c>
      <c r="B32" s="187" t="s">
        <v>102</v>
      </c>
      <c r="C32" s="17" t="s">
        <v>79</v>
      </c>
      <c r="D32" s="19">
        <v>0</v>
      </c>
      <c r="E32" s="19">
        <v>15.1</v>
      </c>
      <c r="F32" s="20">
        <v>154.4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83">
        <f>SUM(D32:N33)</f>
        <v>4100.6900000000005</v>
      </c>
      <c r="P32" s="10">
        <f t="shared" si="0"/>
        <v>169.5</v>
      </c>
    </row>
    <row r="33" spans="1:16" ht="30" x14ac:dyDescent="0.25">
      <c r="A33" s="186"/>
      <c r="B33" s="188"/>
      <c r="C33" s="17" t="s">
        <v>83</v>
      </c>
      <c r="D33" s="19">
        <v>0</v>
      </c>
      <c r="E33" s="19">
        <v>0</v>
      </c>
      <c r="F33" s="20">
        <v>3203.98</v>
      </c>
      <c r="G33" s="20">
        <v>727.21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84"/>
      <c r="P33" s="10">
        <f t="shared" si="0"/>
        <v>3931.19</v>
      </c>
    </row>
    <row r="34" spans="1:16" ht="30" x14ac:dyDescent="0.25">
      <c r="A34" s="185">
        <v>18</v>
      </c>
      <c r="B34" s="187" t="s">
        <v>103</v>
      </c>
      <c r="C34" s="17" t="s">
        <v>79</v>
      </c>
      <c r="D34" s="19">
        <v>0</v>
      </c>
      <c r="E34" s="19">
        <v>99.9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83">
        <f>SUM(D34:N35)</f>
        <v>790.8</v>
      </c>
      <c r="P34" s="10">
        <f t="shared" si="0"/>
        <v>99.9</v>
      </c>
    </row>
    <row r="35" spans="1:16" ht="30" x14ac:dyDescent="0.25">
      <c r="A35" s="186"/>
      <c r="B35" s="188"/>
      <c r="C35" s="17" t="s">
        <v>83</v>
      </c>
      <c r="D35" s="19">
        <v>84.1</v>
      </c>
      <c r="E35" s="19">
        <v>606.79999999999995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84"/>
      <c r="P35" s="10">
        <f t="shared" si="0"/>
        <v>690.9</v>
      </c>
    </row>
    <row r="36" spans="1:16" ht="45" x14ac:dyDescent="0.25">
      <c r="A36" s="18">
        <v>19</v>
      </c>
      <c r="B36" s="21" t="s">
        <v>104</v>
      </c>
      <c r="C36" s="17" t="s">
        <v>105</v>
      </c>
      <c r="D36" s="19">
        <v>0</v>
      </c>
      <c r="E36" s="19">
        <v>99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f>SUM(D36:N36)</f>
        <v>99</v>
      </c>
      <c r="P36" s="10">
        <f t="shared" si="0"/>
        <v>99</v>
      </c>
    </row>
    <row r="37" spans="1:16" ht="75" x14ac:dyDescent="0.25">
      <c r="A37" s="18">
        <v>20</v>
      </c>
      <c r="B37" s="21" t="s">
        <v>153</v>
      </c>
      <c r="C37" s="17" t="s">
        <v>105</v>
      </c>
      <c r="D37" s="19">
        <v>0</v>
      </c>
      <c r="E37" s="19">
        <v>99.9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f>SUM(D37:N37)</f>
        <v>99.9</v>
      </c>
      <c r="P37" s="10">
        <f t="shared" si="0"/>
        <v>99.9</v>
      </c>
    </row>
    <row r="38" spans="1:16" ht="45" x14ac:dyDescent="0.25">
      <c r="A38" s="18">
        <v>21</v>
      </c>
      <c r="B38" s="21" t="s">
        <v>106</v>
      </c>
      <c r="C38" s="17" t="s">
        <v>105</v>
      </c>
      <c r="D38" s="19">
        <v>0</v>
      </c>
      <c r="E38" s="19">
        <v>99.9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f>SUM(D38:N38)</f>
        <v>99.9</v>
      </c>
      <c r="P38" s="10">
        <f t="shared" si="0"/>
        <v>99.9</v>
      </c>
    </row>
    <row r="39" spans="1:16" ht="30" x14ac:dyDescent="0.25">
      <c r="A39" s="18">
        <v>22</v>
      </c>
      <c r="B39" s="21" t="s">
        <v>107</v>
      </c>
      <c r="C39" s="17" t="s">
        <v>83</v>
      </c>
      <c r="D39" s="19">
        <v>0</v>
      </c>
      <c r="E39" s="19">
        <v>0</v>
      </c>
      <c r="F39" s="20">
        <v>1510.63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f>SUM(D39:N39)</f>
        <v>1510.63</v>
      </c>
      <c r="P39" s="10">
        <f>SUM(D39:N39)</f>
        <v>1510.63</v>
      </c>
    </row>
    <row r="40" spans="1:16" ht="30" x14ac:dyDescent="0.25">
      <c r="A40" s="185">
        <v>23</v>
      </c>
      <c r="B40" s="187" t="s">
        <v>108</v>
      </c>
      <c r="C40" s="17" t="s">
        <v>79</v>
      </c>
      <c r="D40" s="19">
        <v>0</v>
      </c>
      <c r="E40" s="19">
        <v>0</v>
      </c>
      <c r="F40" s="20">
        <v>64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83">
        <f>SUM(D40:N41)</f>
        <v>1064</v>
      </c>
      <c r="P40" s="10">
        <f t="shared" si="0"/>
        <v>64</v>
      </c>
    </row>
    <row r="41" spans="1:16" ht="30" x14ac:dyDescent="0.25">
      <c r="A41" s="186"/>
      <c r="B41" s="188"/>
      <c r="C41" s="17" t="s">
        <v>83</v>
      </c>
      <c r="D41" s="19">
        <v>0</v>
      </c>
      <c r="E41" s="19">
        <v>0</v>
      </c>
      <c r="F41" s="19">
        <v>0</v>
      </c>
      <c r="G41" s="19">
        <v>251.82</v>
      </c>
      <c r="H41" s="20">
        <f>1000-251.82</f>
        <v>748.18000000000006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84"/>
      <c r="P41" s="10">
        <f t="shared" si="0"/>
        <v>1000</v>
      </c>
    </row>
    <row r="42" spans="1:16" ht="30" x14ac:dyDescent="0.25">
      <c r="A42" s="185">
        <v>24</v>
      </c>
      <c r="B42" s="187" t="s">
        <v>109</v>
      </c>
      <c r="C42" s="17" t="s">
        <v>79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20">
        <v>80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83">
        <f>SUM(D42:N43)</f>
        <v>920</v>
      </c>
      <c r="P42" s="10">
        <f t="shared" si="0"/>
        <v>80</v>
      </c>
    </row>
    <row r="43" spans="1:16" ht="30" x14ac:dyDescent="0.25">
      <c r="A43" s="186"/>
      <c r="B43" s="188"/>
      <c r="C43" s="17" t="s">
        <v>83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20">
        <v>840</v>
      </c>
      <c r="K43" s="19">
        <v>0</v>
      </c>
      <c r="L43" s="19">
        <v>0</v>
      </c>
      <c r="M43" s="19">
        <v>0</v>
      </c>
      <c r="N43" s="19">
        <v>0</v>
      </c>
      <c r="O43" s="184"/>
      <c r="P43" s="10">
        <f t="shared" si="0"/>
        <v>840</v>
      </c>
    </row>
    <row r="44" spans="1:16" ht="30" x14ac:dyDescent="0.25">
      <c r="A44" s="185">
        <v>25</v>
      </c>
      <c r="B44" s="187" t="s">
        <v>110</v>
      </c>
      <c r="C44" s="17" t="s">
        <v>79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20">
        <v>310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83">
        <f>SUM(D44:N45)</f>
        <v>5487.34</v>
      </c>
      <c r="P44" s="10">
        <f t="shared" si="0"/>
        <v>310</v>
      </c>
    </row>
    <row r="45" spans="1:16" ht="30" x14ac:dyDescent="0.25">
      <c r="A45" s="186"/>
      <c r="B45" s="188"/>
      <c r="C45" s="17" t="s">
        <v>83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777.34</v>
      </c>
      <c r="J45" s="20">
        <f>4400</f>
        <v>4400</v>
      </c>
      <c r="K45" s="19">
        <v>0</v>
      </c>
      <c r="L45" s="19">
        <v>0</v>
      </c>
      <c r="M45" s="19">
        <v>0</v>
      </c>
      <c r="N45" s="19">
        <v>0</v>
      </c>
      <c r="O45" s="184"/>
      <c r="P45" s="10">
        <f t="shared" si="0"/>
        <v>5177.34</v>
      </c>
    </row>
    <row r="46" spans="1:16" ht="30" x14ac:dyDescent="0.25">
      <c r="A46" s="18">
        <v>26</v>
      </c>
      <c r="B46" s="21" t="s">
        <v>111</v>
      </c>
      <c r="C46" s="17" t="s">
        <v>83</v>
      </c>
      <c r="D46" s="19">
        <v>0</v>
      </c>
      <c r="E46" s="19">
        <v>0</v>
      </c>
      <c r="F46" s="19">
        <v>0</v>
      </c>
      <c r="G46" s="20">
        <v>6572.79</v>
      </c>
      <c r="H46" s="20">
        <v>2153.83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f>SUM(D46:N46)</f>
        <v>8726.619999999999</v>
      </c>
      <c r="P46" s="10">
        <f t="shared" si="0"/>
        <v>8726.619999999999</v>
      </c>
    </row>
    <row r="47" spans="1:16" ht="66.75" customHeight="1" x14ac:dyDescent="0.25">
      <c r="A47" s="185">
        <v>27</v>
      </c>
      <c r="B47" s="187" t="s">
        <v>112</v>
      </c>
      <c r="C47" s="17" t="s">
        <v>79</v>
      </c>
      <c r="D47" s="19">
        <v>0</v>
      </c>
      <c r="E47" s="19">
        <v>0</v>
      </c>
      <c r="F47" s="19">
        <v>0</v>
      </c>
      <c r="G47" s="19">
        <v>0</v>
      </c>
      <c r="H47" s="20">
        <v>212.39099999999999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83">
        <f>SUM(D47:N48)</f>
        <v>1216.9480000000001</v>
      </c>
      <c r="P47" s="10">
        <f t="shared" si="0"/>
        <v>212.39099999999999</v>
      </c>
    </row>
    <row r="48" spans="1:16" ht="54.75" customHeight="1" x14ac:dyDescent="0.25">
      <c r="A48" s="186"/>
      <c r="B48" s="188"/>
      <c r="C48" s="17" t="s">
        <v>83</v>
      </c>
      <c r="D48" s="19">
        <v>0</v>
      </c>
      <c r="E48" s="19">
        <v>0</v>
      </c>
      <c r="F48" s="19">
        <v>0</v>
      </c>
      <c r="G48" s="19">
        <v>0</v>
      </c>
      <c r="H48" s="20">
        <v>1004.557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84"/>
      <c r="P48" s="10">
        <f t="shared" si="0"/>
        <v>1004.557</v>
      </c>
    </row>
    <row r="49" spans="1:16" ht="32.25" customHeight="1" x14ac:dyDescent="0.25">
      <c r="A49" s="185">
        <v>28</v>
      </c>
      <c r="B49" s="187" t="s">
        <v>113</v>
      </c>
      <c r="C49" s="17" t="s">
        <v>79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83">
        <f>SUM(D49:N50)</f>
        <v>323.16699999999997</v>
      </c>
      <c r="P49" s="10">
        <f t="shared" si="0"/>
        <v>0</v>
      </c>
    </row>
    <row r="50" spans="1:16" ht="30" x14ac:dyDescent="0.25">
      <c r="A50" s="186"/>
      <c r="B50" s="188"/>
      <c r="C50" s="17" t="s">
        <v>83</v>
      </c>
      <c r="D50" s="19">
        <v>0</v>
      </c>
      <c r="E50" s="19">
        <v>0</v>
      </c>
      <c r="F50" s="19">
        <v>0</v>
      </c>
      <c r="G50" s="19">
        <v>0</v>
      </c>
      <c r="H50" s="20">
        <v>323.16699999999997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84"/>
      <c r="P50" s="10">
        <f t="shared" si="0"/>
        <v>323.16699999999997</v>
      </c>
    </row>
    <row r="51" spans="1:16" ht="45.75" customHeight="1" x14ac:dyDescent="0.25">
      <c r="A51" s="185">
        <v>29</v>
      </c>
      <c r="B51" s="187" t="s">
        <v>114</v>
      </c>
      <c r="C51" s="17" t="s">
        <v>79</v>
      </c>
      <c r="D51" s="19">
        <v>0</v>
      </c>
      <c r="E51" s="19">
        <v>0</v>
      </c>
      <c r="F51" s="19">
        <v>0</v>
      </c>
      <c r="G51" s="19">
        <v>0</v>
      </c>
      <c r="H51" s="20">
        <v>101.06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83">
        <f>SUM(D51:N52)</f>
        <v>387.72800000000001</v>
      </c>
      <c r="P51" s="10">
        <f t="shared" si="0"/>
        <v>101.06</v>
      </c>
    </row>
    <row r="52" spans="1:16" ht="30" x14ac:dyDescent="0.25">
      <c r="A52" s="186"/>
      <c r="B52" s="188"/>
      <c r="C52" s="17" t="s">
        <v>83</v>
      </c>
      <c r="D52" s="19">
        <v>0</v>
      </c>
      <c r="E52" s="19">
        <v>0</v>
      </c>
      <c r="F52" s="19">
        <v>0</v>
      </c>
      <c r="G52" s="19">
        <v>0</v>
      </c>
      <c r="H52" s="20">
        <v>286.66800000000001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84"/>
      <c r="P52" s="10">
        <f t="shared" si="0"/>
        <v>286.66800000000001</v>
      </c>
    </row>
    <row r="53" spans="1:16" ht="30" x14ac:dyDescent="0.25">
      <c r="A53" s="185">
        <v>30</v>
      </c>
      <c r="B53" s="187" t="s">
        <v>115</v>
      </c>
      <c r="C53" s="17" t="s">
        <v>79</v>
      </c>
      <c r="D53" s="19">
        <v>0</v>
      </c>
      <c r="E53" s="19">
        <v>0</v>
      </c>
      <c r="F53" s="19">
        <v>0</v>
      </c>
      <c r="G53" s="19">
        <v>0</v>
      </c>
      <c r="H53" s="20">
        <v>123.76300000000001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83">
        <f>SUM(D53:N54)</f>
        <v>773.35500000000002</v>
      </c>
      <c r="P53" s="10">
        <f t="shared" si="0"/>
        <v>123.76300000000001</v>
      </c>
    </row>
    <row r="54" spans="1:16" ht="30" x14ac:dyDescent="0.25">
      <c r="A54" s="186"/>
      <c r="B54" s="188"/>
      <c r="C54" s="17" t="s">
        <v>83</v>
      </c>
      <c r="D54" s="19">
        <v>0</v>
      </c>
      <c r="E54" s="19">
        <v>0</v>
      </c>
      <c r="F54" s="19">
        <v>0</v>
      </c>
      <c r="G54" s="19">
        <v>0</v>
      </c>
      <c r="H54" s="20">
        <v>649.59199999999998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84"/>
      <c r="P54" s="10">
        <f t="shared" si="0"/>
        <v>649.59199999999998</v>
      </c>
    </row>
    <row r="55" spans="1:16" ht="32.25" customHeight="1" x14ac:dyDescent="0.25">
      <c r="A55" s="185">
        <v>31</v>
      </c>
      <c r="B55" s="187" t="s">
        <v>116</v>
      </c>
      <c r="C55" s="17" t="s">
        <v>79</v>
      </c>
      <c r="D55" s="19">
        <v>0</v>
      </c>
      <c r="E55" s="19">
        <v>0</v>
      </c>
      <c r="F55" s="19">
        <v>0</v>
      </c>
      <c r="G55" s="19">
        <v>0</v>
      </c>
      <c r="H55" s="20">
        <v>172.00700000000001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83">
        <f>SUM(D55:N56)</f>
        <v>1245.24</v>
      </c>
      <c r="P55" s="10">
        <f t="shared" si="0"/>
        <v>172.00700000000001</v>
      </c>
    </row>
    <row r="56" spans="1:16" ht="30" x14ac:dyDescent="0.25">
      <c r="A56" s="186"/>
      <c r="B56" s="188"/>
      <c r="C56" s="17" t="s">
        <v>83</v>
      </c>
      <c r="D56" s="19">
        <v>0</v>
      </c>
      <c r="E56" s="19">
        <v>0</v>
      </c>
      <c r="F56" s="19">
        <v>0</v>
      </c>
      <c r="G56" s="19">
        <v>0</v>
      </c>
      <c r="H56" s="20">
        <v>1073.2329999999999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84"/>
      <c r="P56" s="10">
        <f t="shared" si="0"/>
        <v>1073.2329999999999</v>
      </c>
    </row>
    <row r="57" spans="1:16" ht="30" x14ac:dyDescent="0.25">
      <c r="A57" s="185">
        <v>32</v>
      </c>
      <c r="B57" s="187" t="s">
        <v>157</v>
      </c>
      <c r="C57" s="21" t="s">
        <v>79</v>
      </c>
      <c r="D57" s="19">
        <v>0</v>
      </c>
      <c r="E57" s="19">
        <v>0</v>
      </c>
      <c r="F57" s="19">
        <v>0</v>
      </c>
      <c r="G57" s="19">
        <v>0</v>
      </c>
      <c r="H57" s="20">
        <v>143.62799999999999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83">
        <f>SUM(D57:N58)</f>
        <v>1164.395</v>
      </c>
      <c r="P57" s="10">
        <f t="shared" si="0"/>
        <v>143.62799999999999</v>
      </c>
    </row>
    <row r="58" spans="1:16" ht="78" customHeight="1" x14ac:dyDescent="0.25">
      <c r="A58" s="186"/>
      <c r="B58" s="188"/>
      <c r="C58" s="17" t="s">
        <v>83</v>
      </c>
      <c r="D58" s="19">
        <v>0</v>
      </c>
      <c r="E58" s="19">
        <v>0</v>
      </c>
      <c r="F58" s="19">
        <v>0</v>
      </c>
      <c r="G58" s="19">
        <v>0</v>
      </c>
      <c r="H58" s="20">
        <v>1020.7670000000001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84"/>
      <c r="P58" s="10">
        <f t="shared" si="0"/>
        <v>1020.7670000000001</v>
      </c>
    </row>
    <row r="59" spans="1:16" ht="30" x14ac:dyDescent="0.25">
      <c r="A59" s="185">
        <v>33</v>
      </c>
      <c r="B59" s="187" t="s">
        <v>117</v>
      </c>
      <c r="C59" s="17" t="s">
        <v>79</v>
      </c>
      <c r="D59" s="19">
        <v>0</v>
      </c>
      <c r="E59" s="19">
        <v>0</v>
      </c>
      <c r="F59" s="19">
        <v>0</v>
      </c>
      <c r="G59" s="19">
        <v>0</v>
      </c>
      <c r="H59" s="20">
        <v>115.249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83">
        <f>SUM(D59:N60)</f>
        <v>741.97199999999998</v>
      </c>
      <c r="P59" s="10">
        <f t="shared" si="0"/>
        <v>115.249</v>
      </c>
    </row>
    <row r="60" spans="1:16" ht="30" x14ac:dyDescent="0.25">
      <c r="A60" s="186"/>
      <c r="B60" s="188"/>
      <c r="C60" s="17" t="s">
        <v>83</v>
      </c>
      <c r="D60" s="19">
        <v>0</v>
      </c>
      <c r="E60" s="19">
        <v>0</v>
      </c>
      <c r="F60" s="19">
        <v>0</v>
      </c>
      <c r="G60" s="19">
        <v>0</v>
      </c>
      <c r="H60" s="20">
        <v>626.72299999999996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84"/>
      <c r="P60" s="10">
        <f t="shared" si="0"/>
        <v>626.72299999999996</v>
      </c>
    </row>
    <row r="61" spans="1:16" ht="30.75" customHeight="1" x14ac:dyDescent="0.25">
      <c r="A61" s="185">
        <v>34</v>
      </c>
      <c r="B61" s="187" t="s">
        <v>118</v>
      </c>
      <c r="C61" s="17" t="s">
        <v>79</v>
      </c>
      <c r="D61" s="19">
        <v>0</v>
      </c>
      <c r="E61" s="19">
        <v>0</v>
      </c>
      <c r="F61" s="19">
        <v>0</v>
      </c>
      <c r="G61" s="19">
        <v>0</v>
      </c>
      <c r="H61" s="20">
        <v>166.33199999999999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83">
        <f>SUM(D61:N62)</f>
        <v>1067.8429999999998</v>
      </c>
      <c r="P61" s="10">
        <f t="shared" si="0"/>
        <v>166.33199999999999</v>
      </c>
    </row>
    <row r="62" spans="1:16" ht="30" x14ac:dyDescent="0.25">
      <c r="A62" s="186"/>
      <c r="B62" s="188"/>
      <c r="C62" s="17" t="s">
        <v>83</v>
      </c>
      <c r="D62" s="19">
        <v>0</v>
      </c>
      <c r="E62" s="19">
        <v>0</v>
      </c>
      <c r="F62" s="19">
        <v>0</v>
      </c>
      <c r="G62" s="19">
        <v>0</v>
      </c>
      <c r="H62" s="20">
        <v>701.51099999999997</v>
      </c>
      <c r="I62" s="19">
        <v>200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84"/>
      <c r="P62" s="10">
        <f t="shared" ref="P62:P118" si="1">SUM(D62:N62)</f>
        <v>901.51099999999997</v>
      </c>
    </row>
    <row r="63" spans="1:16" ht="30" x14ac:dyDescent="0.25">
      <c r="A63" s="185">
        <v>35</v>
      </c>
      <c r="B63" s="193" t="s">
        <v>119</v>
      </c>
      <c r="C63" s="17" t="s">
        <v>79</v>
      </c>
      <c r="D63" s="19">
        <v>0</v>
      </c>
      <c r="E63" s="19">
        <v>0</v>
      </c>
      <c r="F63" s="19">
        <v>0</v>
      </c>
      <c r="G63" s="20">
        <v>180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83">
        <f>SUM(D63:N64)</f>
        <v>3637</v>
      </c>
      <c r="P63" s="10">
        <f t="shared" si="1"/>
        <v>180</v>
      </c>
    </row>
    <row r="64" spans="1:16" ht="30" x14ac:dyDescent="0.25">
      <c r="A64" s="186"/>
      <c r="B64" s="194"/>
      <c r="C64" s="17" t="s">
        <v>83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20">
        <v>3457</v>
      </c>
      <c r="K64" s="19">
        <v>0</v>
      </c>
      <c r="L64" s="19">
        <v>0</v>
      </c>
      <c r="M64" s="19">
        <v>0</v>
      </c>
      <c r="N64" s="19">
        <v>0</v>
      </c>
      <c r="O64" s="184"/>
      <c r="P64" s="10">
        <f t="shared" si="1"/>
        <v>3457</v>
      </c>
    </row>
    <row r="65" spans="1:16" ht="30" x14ac:dyDescent="0.25">
      <c r="A65" s="185">
        <v>36</v>
      </c>
      <c r="B65" s="193" t="s">
        <v>120</v>
      </c>
      <c r="C65" s="17" t="s">
        <v>79</v>
      </c>
      <c r="D65" s="19">
        <v>0</v>
      </c>
      <c r="E65" s="19">
        <v>0</v>
      </c>
      <c r="F65" s="19">
        <v>0</v>
      </c>
      <c r="G65" s="20">
        <v>190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83">
        <f>SUM(D65:N66)</f>
        <v>3440</v>
      </c>
      <c r="P65" s="10">
        <f t="shared" si="1"/>
        <v>190</v>
      </c>
    </row>
    <row r="66" spans="1:16" ht="30" x14ac:dyDescent="0.25">
      <c r="A66" s="186"/>
      <c r="B66" s="194"/>
      <c r="C66" s="17" t="s">
        <v>83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20">
        <v>3250</v>
      </c>
      <c r="K66" s="19">
        <v>0</v>
      </c>
      <c r="L66" s="19">
        <v>0</v>
      </c>
      <c r="M66" s="19">
        <v>0</v>
      </c>
      <c r="N66" s="19">
        <v>0</v>
      </c>
      <c r="O66" s="184"/>
      <c r="P66" s="10">
        <f t="shared" si="1"/>
        <v>3250</v>
      </c>
    </row>
    <row r="67" spans="1:16" ht="29.25" customHeight="1" x14ac:dyDescent="0.25">
      <c r="A67" s="185">
        <v>37</v>
      </c>
      <c r="B67" s="193" t="s">
        <v>121</v>
      </c>
      <c r="C67" s="17" t="s">
        <v>79</v>
      </c>
      <c r="D67" s="19">
        <v>0</v>
      </c>
      <c r="E67" s="19">
        <v>0</v>
      </c>
      <c r="F67" s="19">
        <v>0</v>
      </c>
      <c r="G67" s="20">
        <v>180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83">
        <f>SUM(D67:N68)</f>
        <v>2580</v>
      </c>
      <c r="P67" s="10">
        <f t="shared" si="1"/>
        <v>180</v>
      </c>
    </row>
    <row r="68" spans="1:16" ht="30" x14ac:dyDescent="0.25">
      <c r="A68" s="186"/>
      <c r="B68" s="194"/>
      <c r="C68" s="17" t="s">
        <v>83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20">
        <v>2000</v>
      </c>
      <c r="J68" s="19">
        <v>400</v>
      </c>
      <c r="K68" s="19">
        <v>0</v>
      </c>
      <c r="L68" s="19">
        <v>0</v>
      </c>
      <c r="M68" s="19">
        <v>0</v>
      </c>
      <c r="N68" s="19">
        <v>0</v>
      </c>
      <c r="O68" s="184"/>
      <c r="P68" s="10">
        <f t="shared" si="1"/>
        <v>2400</v>
      </c>
    </row>
    <row r="69" spans="1:16" ht="30" x14ac:dyDescent="0.25">
      <c r="A69" s="185">
        <v>38</v>
      </c>
      <c r="B69" s="193" t="s">
        <v>122</v>
      </c>
      <c r="C69" s="17" t="s">
        <v>79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20">
        <v>190</v>
      </c>
      <c r="K69" s="19">
        <v>0</v>
      </c>
      <c r="L69" s="19">
        <v>0</v>
      </c>
      <c r="M69" s="19">
        <v>0</v>
      </c>
      <c r="N69" s="19">
        <v>0</v>
      </c>
      <c r="O69" s="183">
        <f>SUM(D69:N70)</f>
        <v>2490</v>
      </c>
      <c r="P69" s="10">
        <f t="shared" si="1"/>
        <v>190</v>
      </c>
    </row>
    <row r="70" spans="1:16" ht="30" x14ac:dyDescent="0.25">
      <c r="A70" s="186"/>
      <c r="B70" s="194"/>
      <c r="C70" s="17" t="s">
        <v>83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20">
        <v>2300</v>
      </c>
      <c r="K70" s="19">
        <v>0</v>
      </c>
      <c r="L70" s="19">
        <v>0</v>
      </c>
      <c r="M70" s="19">
        <v>0</v>
      </c>
      <c r="N70" s="19">
        <v>0</v>
      </c>
      <c r="O70" s="184"/>
      <c r="P70" s="10">
        <f t="shared" si="1"/>
        <v>2300</v>
      </c>
    </row>
    <row r="71" spans="1:16" ht="30" x14ac:dyDescent="0.25">
      <c r="A71" s="185">
        <v>39</v>
      </c>
      <c r="B71" s="193" t="s">
        <v>123</v>
      </c>
      <c r="C71" s="17" t="s">
        <v>79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20">
        <v>90</v>
      </c>
      <c r="L71" s="19">
        <v>0</v>
      </c>
      <c r="M71" s="19">
        <v>0</v>
      </c>
      <c r="N71" s="19">
        <v>0</v>
      </c>
      <c r="O71" s="183">
        <f>SUM(D71:N72)</f>
        <v>1190</v>
      </c>
      <c r="P71" s="10">
        <f t="shared" si="1"/>
        <v>90</v>
      </c>
    </row>
    <row r="72" spans="1:16" ht="30" x14ac:dyDescent="0.25">
      <c r="A72" s="186"/>
      <c r="B72" s="194"/>
      <c r="C72" s="17" t="s">
        <v>83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20">
        <v>1100</v>
      </c>
      <c r="L72" s="19">
        <v>0</v>
      </c>
      <c r="M72" s="19">
        <v>0</v>
      </c>
      <c r="N72" s="19">
        <v>0</v>
      </c>
      <c r="O72" s="184"/>
      <c r="P72" s="10">
        <f t="shared" si="1"/>
        <v>1100</v>
      </c>
    </row>
    <row r="73" spans="1:16" ht="30" x14ac:dyDescent="0.25">
      <c r="A73" s="185">
        <v>40</v>
      </c>
      <c r="B73" s="193" t="s">
        <v>124</v>
      </c>
      <c r="C73" s="17" t="s">
        <v>79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20">
        <v>480</v>
      </c>
      <c r="K73" s="19">
        <v>0</v>
      </c>
      <c r="L73" s="19">
        <v>0</v>
      </c>
      <c r="M73" s="19">
        <v>0</v>
      </c>
      <c r="N73" s="19">
        <v>0</v>
      </c>
      <c r="O73" s="183">
        <f>SUM(D73:N74)</f>
        <v>6930</v>
      </c>
      <c r="P73" s="10">
        <f t="shared" si="1"/>
        <v>480</v>
      </c>
    </row>
    <row r="74" spans="1:16" ht="30" x14ac:dyDescent="0.25">
      <c r="A74" s="186"/>
      <c r="B74" s="194"/>
      <c r="C74" s="17" t="s">
        <v>83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20">
        <v>6450</v>
      </c>
      <c r="K74" s="19">
        <v>0</v>
      </c>
      <c r="L74" s="19">
        <v>0</v>
      </c>
      <c r="M74" s="19">
        <v>0</v>
      </c>
      <c r="N74" s="19">
        <v>0</v>
      </c>
      <c r="O74" s="184"/>
      <c r="P74" s="10">
        <f t="shared" si="1"/>
        <v>6450</v>
      </c>
    </row>
    <row r="75" spans="1:16" ht="61.5" customHeight="1" x14ac:dyDescent="0.25">
      <c r="A75" s="185">
        <v>41</v>
      </c>
      <c r="B75" s="193" t="s">
        <v>125</v>
      </c>
      <c r="C75" s="17" t="s">
        <v>79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20">
        <v>110</v>
      </c>
      <c r="K75" s="19">
        <v>0</v>
      </c>
      <c r="L75" s="19">
        <v>0</v>
      </c>
      <c r="M75" s="19">
        <v>0</v>
      </c>
      <c r="N75" s="19">
        <v>0</v>
      </c>
      <c r="O75" s="183">
        <f>SUM(D75:N76)</f>
        <v>1760</v>
      </c>
      <c r="P75" s="10">
        <f t="shared" si="1"/>
        <v>110</v>
      </c>
    </row>
    <row r="76" spans="1:16" ht="30" x14ac:dyDescent="0.25">
      <c r="A76" s="186"/>
      <c r="B76" s="194"/>
      <c r="C76" s="17" t="s">
        <v>83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20">
        <v>1650</v>
      </c>
      <c r="K76" s="19">
        <v>0</v>
      </c>
      <c r="L76" s="19">
        <v>0</v>
      </c>
      <c r="M76" s="19">
        <v>0</v>
      </c>
      <c r="N76" s="19">
        <v>0</v>
      </c>
      <c r="O76" s="184"/>
      <c r="P76" s="10">
        <f t="shared" si="1"/>
        <v>1650</v>
      </c>
    </row>
    <row r="77" spans="1:16" ht="34.5" customHeight="1" x14ac:dyDescent="0.25">
      <c r="A77" s="185">
        <v>42</v>
      </c>
      <c r="B77" s="193" t="s">
        <v>126</v>
      </c>
      <c r="C77" s="17" t="s">
        <v>79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20">
        <v>160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83">
        <f>SUM(D77:N78)</f>
        <v>2210</v>
      </c>
      <c r="P77" s="10">
        <f t="shared" si="1"/>
        <v>160</v>
      </c>
    </row>
    <row r="78" spans="1:16" ht="30" x14ac:dyDescent="0.25">
      <c r="A78" s="186"/>
      <c r="B78" s="194"/>
      <c r="C78" s="17" t="s">
        <v>83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20">
        <v>2050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84"/>
      <c r="P78" s="10">
        <f t="shared" si="1"/>
        <v>2050</v>
      </c>
    </row>
    <row r="79" spans="1:16" ht="45" x14ac:dyDescent="0.25">
      <c r="A79" s="18">
        <v>43</v>
      </c>
      <c r="B79" s="21" t="s">
        <v>127</v>
      </c>
      <c r="C79" s="17" t="s">
        <v>105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20">
        <v>200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200</v>
      </c>
      <c r="P79" s="10">
        <f t="shared" si="1"/>
        <v>200</v>
      </c>
    </row>
    <row r="80" spans="1:16" ht="30" x14ac:dyDescent="0.25">
      <c r="A80" s="185">
        <v>44</v>
      </c>
      <c r="B80" s="193" t="s">
        <v>158</v>
      </c>
      <c r="C80" s="21" t="s">
        <v>79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20">
        <v>310</v>
      </c>
      <c r="K80" s="19">
        <v>0</v>
      </c>
      <c r="L80" s="19">
        <v>0</v>
      </c>
      <c r="M80" s="19">
        <v>0</v>
      </c>
      <c r="N80" s="19">
        <v>0</v>
      </c>
      <c r="O80" s="183">
        <f>SUM(D80:N81)</f>
        <v>4160</v>
      </c>
      <c r="P80" s="10">
        <f t="shared" si="1"/>
        <v>310</v>
      </c>
    </row>
    <row r="81" spans="1:16" ht="48" customHeight="1" x14ac:dyDescent="0.25">
      <c r="A81" s="186"/>
      <c r="B81" s="194"/>
      <c r="C81" s="17" t="s">
        <v>83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20">
        <v>3850</v>
      </c>
      <c r="K81" s="19">
        <v>0</v>
      </c>
      <c r="L81" s="19">
        <v>0</v>
      </c>
      <c r="M81" s="19">
        <v>0</v>
      </c>
      <c r="N81" s="19">
        <v>0</v>
      </c>
      <c r="O81" s="184"/>
      <c r="P81" s="10">
        <f t="shared" si="1"/>
        <v>3850</v>
      </c>
    </row>
    <row r="82" spans="1:16" ht="33.75" customHeight="1" x14ac:dyDescent="0.25">
      <c r="A82" s="185">
        <v>45</v>
      </c>
      <c r="B82" s="193" t="s">
        <v>154</v>
      </c>
      <c r="C82" s="17" t="s">
        <v>79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20">
        <v>139</v>
      </c>
      <c r="K82" s="19">
        <v>0</v>
      </c>
      <c r="L82" s="19">
        <v>0</v>
      </c>
      <c r="M82" s="19">
        <v>0</v>
      </c>
      <c r="N82" s="19">
        <v>0</v>
      </c>
      <c r="O82" s="183">
        <f>SUM(D82:N83)</f>
        <v>2330</v>
      </c>
      <c r="P82" s="10">
        <f t="shared" si="1"/>
        <v>139</v>
      </c>
    </row>
    <row r="83" spans="1:16" ht="30" x14ac:dyDescent="0.25">
      <c r="A83" s="186"/>
      <c r="B83" s="194"/>
      <c r="C83" s="17" t="s">
        <v>83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20">
        <v>2191</v>
      </c>
      <c r="K83" s="19">
        <v>0</v>
      </c>
      <c r="L83" s="19">
        <v>0</v>
      </c>
      <c r="M83" s="19">
        <v>0</v>
      </c>
      <c r="N83" s="19">
        <v>0</v>
      </c>
      <c r="O83" s="184"/>
      <c r="P83" s="10">
        <f t="shared" si="1"/>
        <v>2191</v>
      </c>
    </row>
    <row r="84" spans="1:16" ht="87" customHeight="1" x14ac:dyDescent="0.25">
      <c r="A84" s="185">
        <v>46</v>
      </c>
      <c r="B84" s="193" t="s">
        <v>128</v>
      </c>
      <c r="C84" s="17" t="s">
        <v>79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20">
        <v>280</v>
      </c>
      <c r="K84" s="19">
        <v>0</v>
      </c>
      <c r="L84" s="19">
        <v>0</v>
      </c>
      <c r="M84" s="19">
        <v>0</v>
      </c>
      <c r="N84" s="19">
        <v>0</v>
      </c>
      <c r="O84" s="183">
        <f>SUM(D84:N85)</f>
        <v>3330</v>
      </c>
      <c r="P84" s="10">
        <f t="shared" si="1"/>
        <v>280</v>
      </c>
    </row>
    <row r="85" spans="1:16" ht="33.75" customHeight="1" x14ac:dyDescent="0.25">
      <c r="A85" s="186"/>
      <c r="B85" s="194"/>
      <c r="C85" s="17" t="s">
        <v>83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20">
        <v>3050</v>
      </c>
      <c r="K85" s="19">
        <v>0</v>
      </c>
      <c r="L85" s="19">
        <v>0</v>
      </c>
      <c r="M85" s="19">
        <v>0</v>
      </c>
      <c r="N85" s="19">
        <v>0</v>
      </c>
      <c r="O85" s="184"/>
      <c r="P85" s="10">
        <f t="shared" si="1"/>
        <v>3050</v>
      </c>
    </row>
    <row r="86" spans="1:16" ht="30" x14ac:dyDescent="0.25">
      <c r="A86" s="185">
        <v>47</v>
      </c>
      <c r="B86" s="193" t="s">
        <v>129</v>
      </c>
      <c r="C86" s="17" t="s">
        <v>79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20">
        <v>160</v>
      </c>
      <c r="K86" s="19">
        <v>0</v>
      </c>
      <c r="L86" s="19">
        <v>0</v>
      </c>
      <c r="M86" s="19">
        <v>0</v>
      </c>
      <c r="N86" s="19">
        <v>0</v>
      </c>
      <c r="O86" s="183">
        <f>SUM(D86:N87)</f>
        <v>2140</v>
      </c>
      <c r="P86" s="10">
        <f t="shared" si="1"/>
        <v>160</v>
      </c>
    </row>
    <row r="87" spans="1:16" ht="30" x14ac:dyDescent="0.25">
      <c r="A87" s="186"/>
      <c r="B87" s="194"/>
      <c r="C87" s="17" t="s">
        <v>83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20">
        <v>1980</v>
      </c>
      <c r="K87" s="19">
        <v>0</v>
      </c>
      <c r="L87" s="19">
        <v>0</v>
      </c>
      <c r="M87" s="19">
        <v>0</v>
      </c>
      <c r="N87" s="19">
        <v>0</v>
      </c>
      <c r="O87" s="184"/>
      <c r="P87" s="10">
        <f t="shared" si="1"/>
        <v>1980</v>
      </c>
    </row>
    <row r="88" spans="1:16" ht="30" x14ac:dyDescent="0.25">
      <c r="A88" s="185">
        <v>48</v>
      </c>
      <c r="B88" s="193" t="s">
        <v>130</v>
      </c>
      <c r="C88" s="17" t="s">
        <v>79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20">
        <v>410</v>
      </c>
      <c r="L88" s="19">
        <v>0</v>
      </c>
      <c r="M88" s="19">
        <v>0</v>
      </c>
      <c r="N88" s="19">
        <v>0</v>
      </c>
      <c r="O88" s="183">
        <f>SUM(D88:N89)</f>
        <v>4960</v>
      </c>
      <c r="P88" s="10">
        <f t="shared" si="1"/>
        <v>410</v>
      </c>
    </row>
    <row r="89" spans="1:16" ht="30" x14ac:dyDescent="0.25">
      <c r="A89" s="186"/>
      <c r="B89" s="194"/>
      <c r="C89" s="17" t="s">
        <v>83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20">
        <v>4550</v>
      </c>
      <c r="L89" s="19">
        <v>0</v>
      </c>
      <c r="M89" s="19">
        <v>0</v>
      </c>
      <c r="N89" s="19">
        <v>0</v>
      </c>
      <c r="O89" s="184"/>
      <c r="P89" s="10">
        <f t="shared" si="1"/>
        <v>4550</v>
      </c>
    </row>
    <row r="90" spans="1:16" ht="45" customHeight="1" x14ac:dyDescent="0.25">
      <c r="A90" s="185">
        <v>49</v>
      </c>
      <c r="B90" s="193" t="s">
        <v>131</v>
      </c>
      <c r="C90" s="17" t="s">
        <v>79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20">
        <v>99</v>
      </c>
      <c r="K90" s="19">
        <v>0</v>
      </c>
      <c r="L90" s="19">
        <v>0</v>
      </c>
      <c r="M90" s="19">
        <v>0</v>
      </c>
      <c r="N90" s="19">
        <v>0</v>
      </c>
      <c r="O90" s="183">
        <f>SUM(D90:N91)</f>
        <v>1499</v>
      </c>
      <c r="P90" s="10">
        <f t="shared" si="1"/>
        <v>99</v>
      </c>
    </row>
    <row r="91" spans="1:16" ht="30" x14ac:dyDescent="0.25">
      <c r="A91" s="186"/>
      <c r="B91" s="194"/>
      <c r="C91" s="17" t="s">
        <v>83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20">
        <v>1400</v>
      </c>
      <c r="K91" s="19">
        <v>0</v>
      </c>
      <c r="L91" s="19">
        <v>0</v>
      </c>
      <c r="M91" s="19">
        <v>0</v>
      </c>
      <c r="N91" s="19">
        <v>0</v>
      </c>
      <c r="O91" s="184"/>
      <c r="P91" s="10">
        <f t="shared" si="1"/>
        <v>1400</v>
      </c>
    </row>
    <row r="92" spans="1:16" ht="30" x14ac:dyDescent="0.25">
      <c r="A92" s="185">
        <v>50</v>
      </c>
      <c r="B92" s="193" t="s">
        <v>132</v>
      </c>
      <c r="C92" s="17" t="s">
        <v>79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20">
        <v>160</v>
      </c>
      <c r="K92" s="19">
        <v>0</v>
      </c>
      <c r="L92" s="19">
        <v>0</v>
      </c>
      <c r="M92" s="19">
        <v>0</v>
      </c>
      <c r="N92" s="19">
        <v>0</v>
      </c>
      <c r="O92" s="183">
        <f>SUM(D92:N93)</f>
        <v>2110</v>
      </c>
      <c r="P92" s="10">
        <f t="shared" si="1"/>
        <v>160</v>
      </c>
    </row>
    <row r="93" spans="1:16" ht="30" x14ac:dyDescent="0.25">
      <c r="A93" s="186"/>
      <c r="B93" s="194"/>
      <c r="C93" s="17" t="s">
        <v>83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20">
        <v>1950</v>
      </c>
      <c r="K93" s="19">
        <v>0</v>
      </c>
      <c r="L93" s="19">
        <v>0</v>
      </c>
      <c r="M93" s="19">
        <v>0</v>
      </c>
      <c r="N93" s="19">
        <v>0</v>
      </c>
      <c r="O93" s="184"/>
      <c r="P93" s="10">
        <f t="shared" si="1"/>
        <v>1950</v>
      </c>
    </row>
    <row r="94" spans="1:16" ht="32.25" customHeight="1" x14ac:dyDescent="0.25">
      <c r="A94" s="185">
        <v>51</v>
      </c>
      <c r="B94" s="193" t="s">
        <v>133</v>
      </c>
      <c r="C94" s="17" t="s">
        <v>79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20">
        <v>590</v>
      </c>
      <c r="L94" s="19">
        <v>0</v>
      </c>
      <c r="M94" s="19">
        <v>0</v>
      </c>
      <c r="N94" s="19">
        <v>0</v>
      </c>
      <c r="O94" s="183">
        <f>SUM(D94:N95)</f>
        <v>8290</v>
      </c>
      <c r="P94" s="10">
        <f t="shared" si="1"/>
        <v>590</v>
      </c>
    </row>
    <row r="95" spans="1:16" ht="30" x14ac:dyDescent="0.25">
      <c r="A95" s="186"/>
      <c r="B95" s="194"/>
      <c r="C95" s="17" t="s">
        <v>83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20">
        <v>7700</v>
      </c>
      <c r="L95" s="19">
        <v>0</v>
      </c>
      <c r="M95" s="19">
        <v>0</v>
      </c>
      <c r="N95" s="19">
        <v>0</v>
      </c>
      <c r="O95" s="184"/>
      <c r="P95" s="10">
        <f t="shared" si="1"/>
        <v>7700</v>
      </c>
    </row>
    <row r="96" spans="1:16" ht="28.5" customHeight="1" x14ac:dyDescent="0.25">
      <c r="A96" s="185">
        <v>52</v>
      </c>
      <c r="B96" s="193" t="s">
        <v>134</v>
      </c>
      <c r="C96" s="17" t="s">
        <v>79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20">
        <v>270</v>
      </c>
      <c r="K96" s="19">
        <v>0</v>
      </c>
      <c r="L96" s="19">
        <v>0</v>
      </c>
      <c r="M96" s="19">
        <v>0</v>
      </c>
      <c r="N96" s="19">
        <v>0</v>
      </c>
      <c r="O96" s="183">
        <f>SUM(D96:N97)</f>
        <v>4170</v>
      </c>
      <c r="P96" s="10">
        <f t="shared" si="1"/>
        <v>270</v>
      </c>
    </row>
    <row r="97" spans="1:16" ht="30" x14ac:dyDescent="0.25">
      <c r="A97" s="186"/>
      <c r="B97" s="194"/>
      <c r="C97" s="17" t="s">
        <v>83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20">
        <v>3900</v>
      </c>
      <c r="K97" s="19">
        <v>0</v>
      </c>
      <c r="L97" s="19">
        <v>0</v>
      </c>
      <c r="M97" s="19">
        <v>0</v>
      </c>
      <c r="N97" s="19">
        <v>0</v>
      </c>
      <c r="O97" s="184"/>
      <c r="P97" s="10">
        <f t="shared" si="1"/>
        <v>3900</v>
      </c>
    </row>
    <row r="98" spans="1:16" ht="44.25" customHeight="1" x14ac:dyDescent="0.25">
      <c r="A98" s="185">
        <v>53</v>
      </c>
      <c r="B98" s="193" t="s">
        <v>135</v>
      </c>
      <c r="C98" s="17" t="s">
        <v>79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20">
        <v>250</v>
      </c>
      <c r="K98" s="19">
        <v>0</v>
      </c>
      <c r="L98" s="19">
        <v>0</v>
      </c>
      <c r="M98" s="19">
        <v>0</v>
      </c>
      <c r="N98" s="19">
        <v>0</v>
      </c>
      <c r="O98" s="183">
        <f>SUM(D98:N99)</f>
        <v>3350</v>
      </c>
      <c r="P98" s="10">
        <f t="shared" si="1"/>
        <v>250</v>
      </c>
    </row>
    <row r="99" spans="1:16" ht="30" x14ac:dyDescent="0.25">
      <c r="A99" s="186"/>
      <c r="B99" s="194"/>
      <c r="C99" s="17" t="s">
        <v>83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20">
        <v>3100</v>
      </c>
      <c r="K99" s="19">
        <v>0</v>
      </c>
      <c r="L99" s="19">
        <v>0</v>
      </c>
      <c r="M99" s="19">
        <v>0</v>
      </c>
      <c r="N99" s="19">
        <v>0</v>
      </c>
      <c r="O99" s="184"/>
      <c r="P99" s="10">
        <f t="shared" si="1"/>
        <v>3100</v>
      </c>
    </row>
    <row r="100" spans="1:16" ht="28.5" customHeight="1" x14ac:dyDescent="0.25">
      <c r="A100" s="185">
        <v>54</v>
      </c>
      <c r="B100" s="193" t="s">
        <v>136</v>
      </c>
      <c r="C100" s="17" t="s">
        <v>79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20">
        <v>510</v>
      </c>
      <c r="L100" s="19">
        <v>0</v>
      </c>
      <c r="M100" s="19">
        <v>0</v>
      </c>
      <c r="N100" s="19">
        <v>0</v>
      </c>
      <c r="O100" s="183">
        <f>SUM(D100:N101)</f>
        <v>7660</v>
      </c>
      <c r="P100" s="10">
        <f t="shared" si="1"/>
        <v>510</v>
      </c>
    </row>
    <row r="101" spans="1:16" ht="30" x14ac:dyDescent="0.25">
      <c r="A101" s="186"/>
      <c r="B101" s="194"/>
      <c r="C101" s="17" t="s">
        <v>83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20">
        <v>7150</v>
      </c>
      <c r="L101" s="19">
        <v>0</v>
      </c>
      <c r="M101" s="19">
        <v>0</v>
      </c>
      <c r="N101" s="19">
        <v>0</v>
      </c>
      <c r="O101" s="184"/>
      <c r="P101" s="10">
        <f t="shared" si="1"/>
        <v>7150</v>
      </c>
    </row>
    <row r="102" spans="1:16" ht="30" x14ac:dyDescent="0.25">
      <c r="A102" s="18"/>
      <c r="B102" s="21" t="s">
        <v>79</v>
      </c>
      <c r="C102" s="17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20">
        <v>880</v>
      </c>
      <c r="L102" s="19">
        <v>0</v>
      </c>
      <c r="M102" s="19">
        <v>0</v>
      </c>
      <c r="N102" s="19">
        <v>0</v>
      </c>
      <c r="O102" s="19">
        <v>10210</v>
      </c>
      <c r="P102" s="10">
        <f t="shared" si="1"/>
        <v>880</v>
      </c>
    </row>
    <row r="103" spans="1:16" ht="30" x14ac:dyDescent="0.25">
      <c r="A103" s="18"/>
      <c r="B103" s="21"/>
      <c r="C103" s="17" t="s">
        <v>83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20">
        <v>9330</v>
      </c>
      <c r="L103" s="19">
        <v>0</v>
      </c>
      <c r="M103" s="19">
        <v>0</v>
      </c>
      <c r="N103" s="19">
        <v>0</v>
      </c>
      <c r="O103" s="19"/>
      <c r="P103" s="10">
        <f t="shared" si="1"/>
        <v>9330</v>
      </c>
    </row>
    <row r="104" spans="1:16" ht="30" x14ac:dyDescent="0.25">
      <c r="A104" s="18">
        <v>56</v>
      </c>
      <c r="B104" s="21" t="s">
        <v>137</v>
      </c>
      <c r="C104" s="17" t="s">
        <v>79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20">
        <v>1600</v>
      </c>
      <c r="L104" s="19">
        <v>0</v>
      </c>
      <c r="M104" s="19">
        <v>0</v>
      </c>
      <c r="N104" s="19">
        <v>0</v>
      </c>
      <c r="O104" s="19">
        <v>22201.200000000001</v>
      </c>
      <c r="P104" s="10">
        <f t="shared" si="1"/>
        <v>1600</v>
      </c>
    </row>
    <row r="105" spans="1:16" ht="30" x14ac:dyDescent="0.25">
      <c r="A105" s="18"/>
      <c r="B105" s="21"/>
      <c r="C105" s="17" t="s">
        <v>83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20">
        <v>20601.2</v>
      </c>
      <c r="L105" s="19">
        <v>0</v>
      </c>
      <c r="M105" s="19">
        <v>0</v>
      </c>
      <c r="N105" s="19">
        <v>0</v>
      </c>
      <c r="O105" s="19"/>
      <c r="P105" s="10">
        <f t="shared" si="1"/>
        <v>20601.2</v>
      </c>
    </row>
    <row r="106" spans="1:16" ht="165" x14ac:dyDescent="0.25">
      <c r="A106" s="18">
        <v>57</v>
      </c>
      <c r="B106" s="21" t="s">
        <v>155</v>
      </c>
      <c r="C106" s="17" t="s">
        <v>79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20">
        <v>1300</v>
      </c>
      <c r="M106" s="19">
        <v>0</v>
      </c>
      <c r="N106" s="19">
        <v>0</v>
      </c>
      <c r="O106" s="19">
        <v>16700</v>
      </c>
      <c r="P106" s="10">
        <f t="shared" si="1"/>
        <v>1300</v>
      </c>
    </row>
    <row r="107" spans="1:16" ht="30" x14ac:dyDescent="0.25">
      <c r="A107" s="18"/>
      <c r="B107" s="21"/>
      <c r="C107" s="17" t="s">
        <v>83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20">
        <v>15400</v>
      </c>
      <c r="M107" s="19">
        <v>0</v>
      </c>
      <c r="N107" s="19">
        <v>0</v>
      </c>
      <c r="O107" s="19"/>
      <c r="P107" s="10">
        <f t="shared" si="1"/>
        <v>15400</v>
      </c>
    </row>
    <row r="108" spans="1:16" ht="75" x14ac:dyDescent="0.25">
      <c r="A108" s="18">
        <v>58</v>
      </c>
      <c r="B108" s="21" t="s">
        <v>138</v>
      </c>
      <c r="C108" s="17" t="s">
        <v>79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20">
        <v>690</v>
      </c>
      <c r="M108" s="19">
        <v>0</v>
      </c>
      <c r="N108" s="19">
        <v>0</v>
      </c>
      <c r="O108" s="19">
        <v>8790</v>
      </c>
      <c r="P108" s="10">
        <f t="shared" si="1"/>
        <v>690</v>
      </c>
    </row>
    <row r="109" spans="1:16" ht="30" x14ac:dyDescent="0.25">
      <c r="A109" s="18"/>
      <c r="B109" s="21"/>
      <c r="C109" s="17" t="s">
        <v>83</v>
      </c>
      <c r="D109" s="19"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v>0</v>
      </c>
      <c r="J109" s="19">
        <v>0</v>
      </c>
      <c r="K109" s="19">
        <v>0</v>
      </c>
      <c r="L109" s="20">
        <v>8100</v>
      </c>
      <c r="M109" s="19">
        <v>0</v>
      </c>
      <c r="N109" s="19">
        <v>0</v>
      </c>
      <c r="O109" s="19"/>
      <c r="P109" s="10">
        <f t="shared" si="1"/>
        <v>8100</v>
      </c>
    </row>
    <row r="110" spans="1:16" ht="120" x14ac:dyDescent="0.25">
      <c r="A110" s="18">
        <v>59</v>
      </c>
      <c r="B110" s="21" t="s">
        <v>139</v>
      </c>
      <c r="C110" s="17" t="s">
        <v>79</v>
      </c>
      <c r="D110" s="19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20">
        <v>720</v>
      </c>
      <c r="M110" s="19">
        <v>0</v>
      </c>
      <c r="N110" s="19">
        <v>0</v>
      </c>
      <c r="O110" s="19">
        <v>9820</v>
      </c>
      <c r="P110" s="10">
        <f t="shared" si="1"/>
        <v>720</v>
      </c>
    </row>
    <row r="111" spans="1:16" ht="30" x14ac:dyDescent="0.25">
      <c r="A111" s="18"/>
      <c r="B111" s="21"/>
      <c r="C111" s="17" t="s">
        <v>83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20">
        <v>9100</v>
      </c>
      <c r="M111" s="19">
        <v>0</v>
      </c>
      <c r="N111" s="19">
        <v>0</v>
      </c>
      <c r="O111" s="19"/>
      <c r="P111" s="10">
        <f t="shared" si="1"/>
        <v>9100</v>
      </c>
    </row>
    <row r="112" spans="1:16" ht="90" x14ac:dyDescent="0.25">
      <c r="A112" s="18">
        <v>60</v>
      </c>
      <c r="B112" s="21" t="s">
        <v>140</v>
      </c>
      <c r="C112" s="17" t="s">
        <v>79</v>
      </c>
      <c r="D112" s="19">
        <v>0</v>
      </c>
      <c r="E112" s="19">
        <v>0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20">
        <v>830</v>
      </c>
      <c r="M112" s="19">
        <v>0</v>
      </c>
      <c r="N112" s="19">
        <v>0</v>
      </c>
      <c r="O112" s="19">
        <v>11530</v>
      </c>
      <c r="P112" s="10">
        <f t="shared" si="1"/>
        <v>830</v>
      </c>
    </row>
    <row r="113" spans="1:16" ht="30" x14ac:dyDescent="0.25">
      <c r="A113" s="18"/>
      <c r="B113" s="21"/>
      <c r="C113" s="17" t="s">
        <v>83</v>
      </c>
      <c r="D113" s="19">
        <v>0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20">
        <v>10700</v>
      </c>
      <c r="M113" s="19">
        <v>0</v>
      </c>
      <c r="N113" s="19">
        <v>0</v>
      </c>
      <c r="O113" s="19"/>
      <c r="P113" s="10">
        <f t="shared" si="1"/>
        <v>10700</v>
      </c>
    </row>
    <row r="114" spans="1:16" ht="75" x14ac:dyDescent="0.25">
      <c r="A114" s="18">
        <v>61</v>
      </c>
      <c r="B114" s="21" t="s">
        <v>141</v>
      </c>
      <c r="C114" s="17" t="s">
        <v>79</v>
      </c>
      <c r="D114" s="19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20">
        <v>790</v>
      </c>
      <c r="M114" s="19">
        <v>0</v>
      </c>
      <c r="N114" s="19">
        <v>0</v>
      </c>
      <c r="O114" s="19">
        <v>10451.200000000001</v>
      </c>
      <c r="P114" s="10">
        <f t="shared" si="1"/>
        <v>790</v>
      </c>
    </row>
    <row r="115" spans="1:16" ht="30" x14ac:dyDescent="0.25">
      <c r="A115" s="18"/>
      <c r="B115" s="21"/>
      <c r="C115" s="17" t="s">
        <v>83</v>
      </c>
      <c r="D115" s="19"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0</v>
      </c>
      <c r="L115" s="20">
        <v>9661.2000000000007</v>
      </c>
      <c r="M115" s="19">
        <v>0</v>
      </c>
      <c r="N115" s="19">
        <v>0</v>
      </c>
      <c r="O115" s="19"/>
      <c r="P115" s="10">
        <f t="shared" si="1"/>
        <v>9661.2000000000007</v>
      </c>
    </row>
    <row r="116" spans="1:16" ht="120" x14ac:dyDescent="0.25">
      <c r="A116" s="18">
        <v>62</v>
      </c>
      <c r="B116" s="21" t="s">
        <v>142</v>
      </c>
      <c r="C116" s="17" t="s">
        <v>79</v>
      </c>
      <c r="D116" s="19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20">
        <v>710</v>
      </c>
      <c r="N116" s="19">
        <v>0</v>
      </c>
      <c r="O116" s="19">
        <v>9110</v>
      </c>
      <c r="P116" s="10">
        <f t="shared" si="1"/>
        <v>710</v>
      </c>
    </row>
    <row r="117" spans="1:16" ht="30" x14ac:dyDescent="0.25">
      <c r="A117" s="18"/>
      <c r="B117" s="21"/>
      <c r="C117" s="17" t="s">
        <v>83</v>
      </c>
      <c r="D117" s="19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20">
        <v>8400</v>
      </c>
      <c r="N117" s="19">
        <v>0</v>
      </c>
      <c r="O117" s="19"/>
      <c r="P117" s="10">
        <f t="shared" si="1"/>
        <v>8400</v>
      </c>
    </row>
    <row r="118" spans="1:16" ht="75" x14ac:dyDescent="0.25">
      <c r="A118" s="18">
        <v>63</v>
      </c>
      <c r="B118" s="21" t="s">
        <v>143</v>
      </c>
      <c r="C118" s="17" t="s">
        <v>79</v>
      </c>
      <c r="D118" s="19">
        <v>0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20">
        <v>540</v>
      </c>
      <c r="N118" s="19">
        <v>0</v>
      </c>
      <c r="O118" s="19">
        <v>7140</v>
      </c>
      <c r="P118" s="10">
        <f t="shared" si="1"/>
        <v>540</v>
      </c>
    </row>
    <row r="119" spans="1:16" ht="30" x14ac:dyDescent="0.25">
      <c r="A119" s="18"/>
      <c r="B119" s="21"/>
      <c r="C119" s="17" t="s">
        <v>83</v>
      </c>
      <c r="D119" s="19">
        <v>0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20">
        <v>6600</v>
      </c>
      <c r="N119" s="19">
        <v>0</v>
      </c>
      <c r="O119" s="19"/>
      <c r="P119" s="10">
        <f t="shared" ref="P119:P134" si="2">SUM(D119:N119)</f>
        <v>6600</v>
      </c>
    </row>
    <row r="120" spans="1:16" ht="120" x14ac:dyDescent="0.25">
      <c r="A120" s="18">
        <v>64</v>
      </c>
      <c r="B120" s="21" t="s">
        <v>144</v>
      </c>
      <c r="C120" s="17" t="s">
        <v>79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20">
        <v>710</v>
      </c>
      <c r="N120" s="19">
        <v>0</v>
      </c>
      <c r="O120" s="19">
        <v>9210</v>
      </c>
      <c r="P120" s="10">
        <f t="shared" si="2"/>
        <v>710</v>
      </c>
    </row>
    <row r="121" spans="1:16" ht="30" x14ac:dyDescent="0.25">
      <c r="A121" s="18"/>
      <c r="B121" s="21"/>
      <c r="C121" s="17" t="s">
        <v>83</v>
      </c>
      <c r="D121" s="19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20">
        <v>8500</v>
      </c>
      <c r="N121" s="19">
        <v>0</v>
      </c>
      <c r="O121" s="19"/>
      <c r="P121" s="10">
        <f t="shared" si="2"/>
        <v>8500</v>
      </c>
    </row>
    <row r="122" spans="1:16" ht="30" x14ac:dyDescent="0.25">
      <c r="A122" s="18"/>
      <c r="B122" s="21" t="s">
        <v>79</v>
      </c>
      <c r="C122" s="17">
        <v>0</v>
      </c>
      <c r="D122" s="19">
        <v>0</v>
      </c>
      <c r="E122" s="19">
        <v>0</v>
      </c>
      <c r="F122" s="19">
        <v>0</v>
      </c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v>0</v>
      </c>
      <c r="M122" s="20">
        <v>890</v>
      </c>
      <c r="N122" s="19">
        <v>0</v>
      </c>
      <c r="O122" s="19">
        <v>11290</v>
      </c>
      <c r="P122" s="10">
        <f t="shared" si="2"/>
        <v>890</v>
      </c>
    </row>
    <row r="123" spans="1:16" ht="30" x14ac:dyDescent="0.25">
      <c r="A123" s="18"/>
      <c r="B123" s="21"/>
      <c r="C123" s="17" t="s">
        <v>83</v>
      </c>
      <c r="D123" s="19">
        <v>0</v>
      </c>
      <c r="E123" s="19">
        <v>0</v>
      </c>
      <c r="F123" s="19">
        <v>0</v>
      </c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20">
        <v>10400</v>
      </c>
      <c r="N123" s="19">
        <v>0</v>
      </c>
      <c r="O123" s="19"/>
      <c r="P123" s="10">
        <f t="shared" si="2"/>
        <v>10400</v>
      </c>
    </row>
    <row r="124" spans="1:16" ht="165" x14ac:dyDescent="0.25">
      <c r="A124" s="18">
        <v>66</v>
      </c>
      <c r="B124" s="21" t="s">
        <v>145</v>
      </c>
      <c r="C124" s="17" t="s">
        <v>79</v>
      </c>
      <c r="D124" s="19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20">
        <v>990</v>
      </c>
      <c r="N124" s="19">
        <v>0</v>
      </c>
      <c r="O124" s="19">
        <v>13350</v>
      </c>
      <c r="P124" s="10">
        <f t="shared" si="2"/>
        <v>990</v>
      </c>
    </row>
    <row r="125" spans="1:16" ht="30" x14ac:dyDescent="0.25">
      <c r="A125" s="18"/>
      <c r="B125" s="21"/>
      <c r="C125" s="17" t="s">
        <v>83</v>
      </c>
      <c r="D125" s="19">
        <v>0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20">
        <v>12360</v>
      </c>
      <c r="N125" s="19">
        <v>0</v>
      </c>
      <c r="O125" s="19"/>
      <c r="P125" s="10">
        <f t="shared" si="2"/>
        <v>12360</v>
      </c>
    </row>
    <row r="126" spans="1:16" ht="135" x14ac:dyDescent="0.25">
      <c r="A126" s="18">
        <v>67</v>
      </c>
      <c r="B126" s="21" t="s">
        <v>146</v>
      </c>
      <c r="C126" s="17" t="s">
        <v>79</v>
      </c>
      <c r="D126" s="19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20">
        <v>870</v>
      </c>
      <c r="N126" s="19">
        <v>0</v>
      </c>
      <c r="O126" s="19">
        <v>10113.1</v>
      </c>
      <c r="P126" s="10">
        <f t="shared" si="2"/>
        <v>870</v>
      </c>
    </row>
    <row r="127" spans="1:16" ht="30" x14ac:dyDescent="0.25">
      <c r="A127" s="18"/>
      <c r="B127" s="21"/>
      <c r="C127" s="17" t="s">
        <v>83</v>
      </c>
      <c r="D127" s="19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20">
        <v>9243.1</v>
      </c>
      <c r="N127" s="19">
        <v>0</v>
      </c>
      <c r="O127" s="19"/>
      <c r="P127" s="10">
        <f t="shared" si="2"/>
        <v>9243.1</v>
      </c>
    </row>
    <row r="128" spans="1:16" ht="30" x14ac:dyDescent="0.25">
      <c r="A128" s="18">
        <v>68</v>
      </c>
      <c r="B128" s="21" t="s">
        <v>147</v>
      </c>
      <c r="C128" s="17" t="s">
        <v>79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v>0</v>
      </c>
      <c r="M128" s="19">
        <v>0</v>
      </c>
      <c r="N128" s="20">
        <v>1800</v>
      </c>
      <c r="O128" s="19">
        <v>25250</v>
      </c>
      <c r="P128" s="10">
        <f t="shared" si="2"/>
        <v>1800</v>
      </c>
    </row>
    <row r="129" spans="1:16" ht="30" x14ac:dyDescent="0.25">
      <c r="A129" s="18"/>
      <c r="B129" s="21"/>
      <c r="C129" s="17" t="s">
        <v>83</v>
      </c>
      <c r="D129" s="19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20">
        <v>23450</v>
      </c>
      <c r="O129" s="19"/>
      <c r="P129" s="10">
        <f t="shared" si="2"/>
        <v>23450</v>
      </c>
    </row>
    <row r="130" spans="1:16" ht="30" x14ac:dyDescent="0.25">
      <c r="A130" s="18">
        <v>69</v>
      </c>
      <c r="B130" s="21" t="s">
        <v>148</v>
      </c>
      <c r="C130" s="17" t="s">
        <v>79</v>
      </c>
      <c r="D130" s="19">
        <v>0</v>
      </c>
      <c r="E130" s="19">
        <v>0</v>
      </c>
      <c r="F130" s="19">
        <v>0</v>
      </c>
      <c r="G130" s="19">
        <v>0</v>
      </c>
      <c r="H130" s="19">
        <v>0</v>
      </c>
      <c r="I130" s="19">
        <v>0</v>
      </c>
      <c r="J130" s="19">
        <v>0</v>
      </c>
      <c r="K130" s="19">
        <v>0</v>
      </c>
      <c r="L130" s="19">
        <v>0</v>
      </c>
      <c r="M130" s="19">
        <v>0</v>
      </c>
      <c r="N130" s="20">
        <v>1750</v>
      </c>
      <c r="O130" s="19">
        <v>23880</v>
      </c>
      <c r="P130" s="10">
        <f t="shared" si="2"/>
        <v>1750</v>
      </c>
    </row>
    <row r="131" spans="1:16" ht="30" x14ac:dyDescent="0.25">
      <c r="A131" s="18"/>
      <c r="B131" s="21"/>
      <c r="C131" s="17" t="s">
        <v>83</v>
      </c>
      <c r="D131" s="19">
        <v>0</v>
      </c>
      <c r="E131" s="19">
        <v>0</v>
      </c>
      <c r="F131" s="19">
        <v>0</v>
      </c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20">
        <v>22130</v>
      </c>
      <c r="O131" s="19"/>
      <c r="P131" s="10">
        <f t="shared" si="2"/>
        <v>22130</v>
      </c>
    </row>
    <row r="132" spans="1:16" ht="30" x14ac:dyDescent="0.25">
      <c r="A132" s="18">
        <v>70</v>
      </c>
      <c r="B132" s="21" t="s">
        <v>149</v>
      </c>
      <c r="C132" s="17" t="s">
        <v>79</v>
      </c>
      <c r="D132" s="19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20">
        <v>1100</v>
      </c>
      <c r="O132" s="19">
        <v>14153.9</v>
      </c>
      <c r="P132" s="10">
        <f t="shared" si="2"/>
        <v>1100</v>
      </c>
    </row>
    <row r="133" spans="1:16" ht="30" x14ac:dyDescent="0.25">
      <c r="A133" s="18"/>
      <c r="B133" s="21"/>
      <c r="C133" s="17" t="s">
        <v>83</v>
      </c>
      <c r="D133" s="19">
        <v>0</v>
      </c>
      <c r="E133" s="19">
        <v>0</v>
      </c>
      <c r="F133" s="19">
        <v>0</v>
      </c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9">
        <v>0</v>
      </c>
      <c r="M133" s="19">
        <v>0</v>
      </c>
      <c r="N133" s="20">
        <v>13053.9</v>
      </c>
      <c r="O133" s="19">
        <v>13053.9</v>
      </c>
      <c r="P133" s="10">
        <f t="shared" si="2"/>
        <v>13053.9</v>
      </c>
    </row>
    <row r="134" spans="1:16" ht="30" x14ac:dyDescent="0.25">
      <c r="A134" s="18">
        <v>71</v>
      </c>
      <c r="B134" s="21" t="s">
        <v>150</v>
      </c>
      <c r="C134" s="17"/>
      <c r="D134" s="19">
        <v>119.3</v>
      </c>
      <c r="E134" s="19">
        <v>0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20">
        <v>0</v>
      </c>
      <c r="O134" s="19"/>
      <c r="P134" s="10">
        <f t="shared" si="2"/>
        <v>119.3</v>
      </c>
    </row>
    <row r="135" spans="1:16" x14ac:dyDescent="0.25">
      <c r="A135" s="190" t="s">
        <v>156</v>
      </c>
      <c r="B135" s="191"/>
      <c r="C135" s="192"/>
      <c r="D135" s="19">
        <v>10569.6</v>
      </c>
      <c r="E135" s="19">
        <v>10477.299999999999</v>
      </c>
      <c r="F135" s="19">
        <v>10400</v>
      </c>
      <c r="G135" s="19">
        <v>10400</v>
      </c>
      <c r="H135" s="19">
        <v>10400</v>
      </c>
      <c r="I135" s="19">
        <v>10400</v>
      </c>
      <c r="J135" s="19">
        <v>51866</v>
      </c>
      <c r="K135" s="19">
        <v>54511.199999999997</v>
      </c>
      <c r="L135" s="19">
        <v>57291.199999999997</v>
      </c>
      <c r="M135" s="19">
        <v>60213.1</v>
      </c>
      <c r="N135" s="19">
        <v>66511.399999999994</v>
      </c>
      <c r="O135" s="19">
        <v>406123.7</v>
      </c>
      <c r="P135" s="11">
        <f>SUM(D135:O135)</f>
        <v>759163.5</v>
      </c>
    </row>
    <row r="136" spans="1:16" x14ac:dyDescent="0.25">
      <c r="A136" s="18"/>
      <c r="B136" s="21"/>
      <c r="C136" s="17"/>
      <c r="D136" s="19">
        <f t="shared" ref="D136:P136" si="3">SUM(D4:D134)</f>
        <v>10569.599999999999</v>
      </c>
      <c r="E136" s="19">
        <f t="shared" si="3"/>
        <v>10477.299999999999</v>
      </c>
      <c r="F136" s="19">
        <v>10234.5</v>
      </c>
      <c r="G136" s="19">
        <f t="shared" si="3"/>
        <v>10400</v>
      </c>
      <c r="H136" s="19">
        <f t="shared" si="3"/>
        <v>10399.998</v>
      </c>
      <c r="I136" s="19">
        <f t="shared" si="3"/>
        <v>10400</v>
      </c>
      <c r="J136" s="19">
        <f t="shared" si="3"/>
        <v>52266</v>
      </c>
      <c r="K136" s="19">
        <f t="shared" si="3"/>
        <v>54511.199999999997</v>
      </c>
      <c r="L136" s="19">
        <f t="shared" si="3"/>
        <v>57291.199999999997</v>
      </c>
      <c r="M136" s="19">
        <f t="shared" si="3"/>
        <v>60213.1</v>
      </c>
      <c r="N136" s="19">
        <f t="shared" si="3"/>
        <v>63283.9</v>
      </c>
      <c r="O136" s="19">
        <f t="shared" si="3"/>
        <v>362981.39800000004</v>
      </c>
      <c r="P136" s="10">
        <f t="shared" si="3"/>
        <v>350046.79800000001</v>
      </c>
    </row>
    <row r="137" spans="1:16" x14ac:dyDescent="0.25">
      <c r="A137" s="15"/>
      <c r="B137" s="22"/>
      <c r="C137" s="14"/>
      <c r="D137" s="16"/>
      <c r="E137" s="16"/>
      <c r="F137" s="16">
        <f>F136-F135</f>
        <v>-165.5</v>
      </c>
      <c r="G137" s="16">
        <f t="shared" ref="G137:H137" si="4">G136-G135</f>
        <v>0</v>
      </c>
      <c r="H137" s="16">
        <f t="shared" si="4"/>
        <v>-2.0000000004074536E-3</v>
      </c>
      <c r="I137" s="16">
        <f t="shared" ref="I137" si="5">I136-I135</f>
        <v>0</v>
      </c>
      <c r="J137" s="16">
        <f t="shared" ref="J137" si="6">J136-J135</f>
        <v>400</v>
      </c>
      <c r="K137" s="16">
        <f t="shared" ref="K137" si="7">K136-K135</f>
        <v>0</v>
      </c>
      <c r="L137" s="16">
        <f t="shared" ref="L137" si="8">L136-L135</f>
        <v>0</v>
      </c>
      <c r="M137" s="16">
        <f t="shared" ref="M137" si="9">M136-M135</f>
        <v>0</v>
      </c>
      <c r="N137" s="16">
        <f t="shared" ref="N137" si="10">N136-N135</f>
        <v>-3227.4999999999927</v>
      </c>
      <c r="O137" s="16"/>
      <c r="P137" s="10"/>
    </row>
  </sheetData>
  <customSheetViews>
    <customSheetView guid="{FAA5BF70-F891-455C-AB72-06E16A862E91}" state="hidden">
      <pane xSplit="7" ySplit="3" topLeftCell="H96" activePane="bottomRight" state="frozen"/>
      <selection pane="bottomRight" activeCell="O100" sqref="O100:O101"/>
      <pageMargins left="0.7" right="0.7" top="0.75" bottom="0.75" header="0.3" footer="0.3"/>
      <pageSetup paperSize="9" orientation="portrait" r:id="rId1"/>
    </customSheetView>
    <customSheetView guid="{71C54092-4C6C-4C8C-A265-91A972B62C66}" state="hidden">
      <pane xSplit="7" ySplit="3" topLeftCell="H96" activePane="bottomRight" state="frozen"/>
      <selection pane="bottomRight" activeCell="O100" sqref="O100:O101"/>
      <pageMargins left="0.7" right="0.7" top="0.75" bottom="0.75" header="0.3" footer="0.3"/>
      <pageSetup paperSize="9" orientation="portrait" r:id="rId2"/>
    </customSheetView>
    <customSheetView guid="{05F53BCD-6124-4610-A572-5BF05AC0C8C2}" state="hidden">
      <pane xSplit="7" ySplit="3" topLeftCell="H96" activePane="bottomRight" state="frozen"/>
      <selection pane="bottomRight" activeCell="O100" sqref="O100:O101"/>
      <pageMargins left="0.7" right="0.7" top="0.75" bottom="0.75" header="0.3" footer="0.3"/>
      <pageSetup paperSize="9" orientation="portrait" r:id="rId3"/>
    </customSheetView>
    <customSheetView guid="{9D70D5E3-0143-446F-8218-48DEA6051D81}" state="hidden">
      <pane xSplit="7" ySplit="3" topLeftCell="H96" activePane="bottomRight" state="frozen"/>
      <selection pane="bottomRight" activeCell="O100" sqref="O100:O101"/>
      <pageMargins left="0.7" right="0.7" top="0.75" bottom="0.75" header="0.3" footer="0.3"/>
      <pageSetup paperSize="9" orientation="portrait" r:id="rId4"/>
    </customSheetView>
    <customSheetView guid="{31C8B02F-7C41-43E0-9909-1E66942D583B}" state="hidden">
      <pane xSplit="7" ySplit="3" topLeftCell="H96" activePane="bottomRight" state="frozen"/>
      <selection pane="bottomRight" activeCell="O100" sqref="O100:O101"/>
      <pageMargins left="0.7" right="0.7" top="0.75" bottom="0.75" header="0.3" footer="0.3"/>
      <pageSetup paperSize="9" orientation="portrait" r:id="rId5"/>
    </customSheetView>
  </customSheetViews>
  <mergeCells count="134">
    <mergeCell ref="A100:A101"/>
    <mergeCell ref="B100:B101"/>
    <mergeCell ref="O100:O101"/>
    <mergeCell ref="A96:A97"/>
    <mergeCell ref="B96:B97"/>
    <mergeCell ref="O96:O97"/>
    <mergeCell ref="A98:A99"/>
    <mergeCell ref="B98:B99"/>
    <mergeCell ref="O98:O99"/>
    <mergeCell ref="A92:A93"/>
    <mergeCell ref="B92:B93"/>
    <mergeCell ref="O92:O93"/>
    <mergeCell ref="A94:A95"/>
    <mergeCell ref="B94:B95"/>
    <mergeCell ref="O94:O95"/>
    <mergeCell ref="A88:A89"/>
    <mergeCell ref="B88:B89"/>
    <mergeCell ref="O88:O89"/>
    <mergeCell ref="A90:A91"/>
    <mergeCell ref="B90:B91"/>
    <mergeCell ref="O90:O91"/>
    <mergeCell ref="A84:A85"/>
    <mergeCell ref="B84:B85"/>
    <mergeCell ref="O84:O85"/>
    <mergeCell ref="A86:A87"/>
    <mergeCell ref="B86:B87"/>
    <mergeCell ref="O86:O87"/>
    <mergeCell ref="O80:O81"/>
    <mergeCell ref="A80:A81"/>
    <mergeCell ref="B80:B81"/>
    <mergeCell ref="A82:A83"/>
    <mergeCell ref="B82:B83"/>
    <mergeCell ref="O82:O83"/>
    <mergeCell ref="A75:A76"/>
    <mergeCell ref="B75:B76"/>
    <mergeCell ref="O75:O76"/>
    <mergeCell ref="A77:A78"/>
    <mergeCell ref="B77:B78"/>
    <mergeCell ref="O77:O78"/>
    <mergeCell ref="A71:A72"/>
    <mergeCell ref="B71:B72"/>
    <mergeCell ref="O71:O72"/>
    <mergeCell ref="A73:A74"/>
    <mergeCell ref="B73:B74"/>
    <mergeCell ref="O73:O74"/>
    <mergeCell ref="A67:A68"/>
    <mergeCell ref="B67:B68"/>
    <mergeCell ref="O67:O68"/>
    <mergeCell ref="A69:A70"/>
    <mergeCell ref="B69:B70"/>
    <mergeCell ref="O69:O70"/>
    <mergeCell ref="A63:A64"/>
    <mergeCell ref="B63:B64"/>
    <mergeCell ref="O63:O64"/>
    <mergeCell ref="A65:A66"/>
    <mergeCell ref="B65:B66"/>
    <mergeCell ref="O65:O66"/>
    <mergeCell ref="A59:A60"/>
    <mergeCell ref="B59:B60"/>
    <mergeCell ref="O59:O60"/>
    <mergeCell ref="A61:A62"/>
    <mergeCell ref="B61:B62"/>
    <mergeCell ref="O61:O62"/>
    <mergeCell ref="A55:A56"/>
    <mergeCell ref="B55:B56"/>
    <mergeCell ref="O55:O56"/>
    <mergeCell ref="A57:A58"/>
    <mergeCell ref="B57:B58"/>
    <mergeCell ref="O57:O58"/>
    <mergeCell ref="A51:A52"/>
    <mergeCell ref="B51:B52"/>
    <mergeCell ref="O51:O52"/>
    <mergeCell ref="A53:A54"/>
    <mergeCell ref="B53:B54"/>
    <mergeCell ref="O53:O54"/>
    <mergeCell ref="A47:A48"/>
    <mergeCell ref="B47:B48"/>
    <mergeCell ref="O47:O48"/>
    <mergeCell ref="A49:A50"/>
    <mergeCell ref="B49:B50"/>
    <mergeCell ref="O49:O50"/>
    <mergeCell ref="A42:A43"/>
    <mergeCell ref="B42:B43"/>
    <mergeCell ref="O42:O43"/>
    <mergeCell ref="A44:A45"/>
    <mergeCell ref="B44:B45"/>
    <mergeCell ref="O44:O45"/>
    <mergeCell ref="A34:A35"/>
    <mergeCell ref="B34:B35"/>
    <mergeCell ref="O34:O35"/>
    <mergeCell ref="A40:A41"/>
    <mergeCell ref="B40:B41"/>
    <mergeCell ref="O40:O41"/>
    <mergeCell ref="B17:B18"/>
    <mergeCell ref="O17:O18"/>
    <mergeCell ref="A19:A20"/>
    <mergeCell ref="B19:B20"/>
    <mergeCell ref="O19:O20"/>
    <mergeCell ref="A29:A30"/>
    <mergeCell ref="B29:B30"/>
    <mergeCell ref="O29:O30"/>
    <mergeCell ref="A32:A33"/>
    <mergeCell ref="B32:B33"/>
    <mergeCell ref="O32:O33"/>
    <mergeCell ref="A25:A26"/>
    <mergeCell ref="B25:B26"/>
    <mergeCell ref="O25:O26"/>
    <mergeCell ref="A27:A28"/>
    <mergeCell ref="B27:B28"/>
    <mergeCell ref="O27:O28"/>
    <mergeCell ref="O8:O9"/>
    <mergeCell ref="A10:A11"/>
    <mergeCell ref="B10:B11"/>
    <mergeCell ref="O10:O11"/>
    <mergeCell ref="A12:A13"/>
    <mergeCell ref="B12:B13"/>
    <mergeCell ref="O12:O13"/>
    <mergeCell ref="D1:O1"/>
    <mergeCell ref="A135:C135"/>
    <mergeCell ref="A4:A5"/>
    <mergeCell ref="B4:B5"/>
    <mergeCell ref="O4:O5"/>
    <mergeCell ref="A6:A7"/>
    <mergeCell ref="B6:B7"/>
    <mergeCell ref="O6:O7"/>
    <mergeCell ref="A8:A9"/>
    <mergeCell ref="B8:B9"/>
    <mergeCell ref="A21:A22"/>
    <mergeCell ref="B21:B22"/>
    <mergeCell ref="O21:O22"/>
    <mergeCell ref="A23:A24"/>
    <mergeCell ref="B23:B24"/>
    <mergeCell ref="O23:O24"/>
    <mergeCell ref="A17:A18"/>
  </mergeCells>
  <pageMargins left="0.7" right="0.7" top="0.75" bottom="0.75" header="0.3" footer="0.3"/>
  <pageSetup paperSize="9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С районами</vt:lpstr>
      <vt:lpstr>Лист3</vt:lpstr>
      <vt:lpstr>Лист2</vt:lpstr>
      <vt:lpstr>Лист1</vt:lpstr>
      <vt:lpstr>Индикаторы</vt:lpstr>
      <vt:lpstr>АИП освещение</vt:lpstr>
      <vt:lpstr>'С районами'!Заголовки_для_печати</vt:lpstr>
      <vt:lpstr>Индикаторы!Область_печати</vt:lpstr>
      <vt:lpstr>'С районами'!Область_печати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Вячеславовна Шилина</dc:creator>
  <cp:lastModifiedBy>Наталья Морген</cp:lastModifiedBy>
  <cp:lastPrinted>2025-12-19T02:55:16Z</cp:lastPrinted>
  <dcterms:created xsi:type="dcterms:W3CDTF">2015-11-13T03:41:25Z</dcterms:created>
  <dcterms:modified xsi:type="dcterms:W3CDTF">2025-12-19T03:39:42Z</dcterms:modified>
</cp:coreProperties>
</file>